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Plus Estimate" sheetId="1" state="visible" r:id="rId1"/>
    <sheet xmlns:r="http://schemas.openxmlformats.org/officeDocument/2006/relationships" name="Levy Summary" sheetId="2" state="visible" r:id="rId2"/>
    <sheet xmlns:r="http://schemas.openxmlformats.org/officeDocument/2006/relationships" name="Notes &amp; Assump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$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color rgb="0016A34A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00843D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left" vertical="center"/>
    </xf>
    <xf numFmtId="10" fontId="3" fillId="5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vertical="top" wrapText="1"/>
    </xf>
    <xf numFmtId="0" fontId="3" fillId="6" borderId="1" applyAlignment="1" pivotButton="0" quotePrefix="0" xfId="0">
      <alignment horizontal="left" vertical="center"/>
    </xf>
    <xf numFmtId="164" fontId="3" fillId="6" borderId="1" applyAlignment="1" pivotButton="0" quotePrefix="0" xfId="0">
      <alignment horizontal="left" vertical="center"/>
    </xf>
    <xf numFmtId="165" fontId="3" fillId="6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vertical="top" wrapText="1"/>
    </xf>
    <xf numFmtId="0" fontId="5" fillId="3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4" fillId="4" borderId="1" applyAlignment="1" pivotButton="0" quotePrefix="0" xfId="0">
      <alignment horizontal="left" vertical="center"/>
    </xf>
    <xf numFmtId="3" fontId="6" fillId="4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left" vertical="center"/>
    </xf>
    <xf numFmtId="165" fontId="6" fillId="6" borderId="1" applyAlignment="1" pivotButton="0" quotePrefix="0" xfId="0">
      <alignment horizontal="right" vertical="center"/>
    </xf>
    <xf numFmtId="165" fontId="6" fillId="4" borderId="1" applyAlignment="1" pivotButton="0" quotePrefix="0" xfId="0">
      <alignment horizontal="right" vertical="center"/>
    </xf>
    <xf numFmtId="3" fontId="6" fillId="6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/>
    </xf>
    <xf numFmtId="10" fontId="3" fillId="5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center" vertical="center"/>
    </xf>
    <xf numFmtId="164" fontId="3" fillId="6" borderId="1" applyAlignment="1" pivotButton="0" quotePrefix="0" xfId="0">
      <alignment horizontal="center" vertical="center"/>
    </xf>
    <xf numFmtId="0" fontId="4" fillId="0" borderId="0" pivotButton="0" quotePrefix="0" xfId="0"/>
    <xf numFmtId="0" fontId="3" fillId="0" borderId="0" pivotButton="0" quotePrefix="0" xfId="0"/>
    <xf numFmtId="165" fontId="0" fillId="0" borderId="0" pivotButton="0" quotePrefix="0" xfId="0"/>
    <xf numFmtId="10" fontId="3" fillId="4" borderId="1" applyAlignment="1" pivotButton="0" quotePrefix="0" xfId="0">
      <alignment horizontal="right" vertical="center"/>
    </xf>
    <xf numFmtId="10" fontId="3" fillId="6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3" fontId="4" fillId="5" borderId="1" pivotButton="0" quotePrefix="0" xfId="0"/>
    <xf numFmtId="0" fontId="4" fillId="0" borderId="1" pivotButton="0" quotePrefix="0" xfId="0"/>
    <xf numFmtId="10" fontId="6" fillId="5" borderId="1" pivotButton="0" quotePrefix="0" xfId="0"/>
  </cellXfs>
  <cellStyles count="1">
    <cellStyle name="Normal" xfId="0" builtinId="0" hidden="0"/>
  </cellStyles>
  <dxfs count="1">
    <dxf>
      <font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Estimated Annual Levy by Client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'CoverPlus Estimate'!J2</f>
            </strRef>
          </tx>
          <spPr>
            <a:solidFill xmlns:a="http://schemas.openxmlformats.org/drawingml/2006/main">
              <a:srgbClr val="00843D"/>
            </a:solidFill>
            <a:ln xmlns:a="http://schemas.openxmlformats.org/drawingml/2006/main">
              <a:prstDash val="solid"/>
            </a:ln>
          </spPr>
          <cat>
            <numRef>
              <f>'CoverPlus Estimate'!$B$3:$B$12</f>
            </numRef>
          </cat>
          <val>
            <numRef>
              <f>'CoverPlus Estimate'!$J$3:$J$12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Client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Levy (NZD)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Share of Total Payable by City</a:t>
            </a:r>
          </a:p>
        </rich>
      </tx>
    </title>
    <plotArea>
      <pieChart>
        <varyColors val="1"/>
        <ser>
          <idx val="0"/>
          <order val="0"/>
          <tx>
            <strRef>
              <f>'Levy Summary'!G55</f>
            </strRef>
          </tx>
          <spPr>
            <a:ln xmlns:a="http://schemas.openxmlformats.org/drawingml/2006/main">
              <a:prstDash val="solid"/>
            </a:ln>
          </spPr>
          <cat>
            <numRef>
              <f>'Levy Summary'!$F$56:$F$65</f>
            </numRef>
          </cat>
          <val>
            <numRef>
              <f>'Levy Summary'!$G$56:$G$65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Quarterly Instalment Schedule</a:t>
            </a:r>
          </a:p>
        </rich>
      </tx>
    </title>
    <plotArea>
      <lineChart>
        <grouping val="standard"/>
        <ser>
          <idx val="0"/>
          <order val="0"/>
          <tx>
            <strRef>
              <f>'Levy Summary'!B23</f>
            </strRef>
          </tx>
          <spPr>
            <a:ln xmlns:a="http://schemas.openxmlformats.org/drawingml/2006/main" w="20000">
              <a:solidFill>
                <a:srgbClr val="1E293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'Levy Summary'!$B$24:$B$27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Instalment Quarter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NZD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648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35</row>
      <rowOff>0</rowOff>
    </from>
    <ext cx="648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8" customWidth="1" min="3" max="3"/>
    <col width="18" customWidth="1" min="4" max="4"/>
    <col width="20" customWidth="1" min="5" max="5"/>
    <col width="20" customWidth="1" min="6" max="6"/>
    <col width="22" customWidth="1" min="7" max="7"/>
    <col width="18" customWidth="1" min="8" max="8"/>
    <col width="26" customWidth="1" min="9" max="9"/>
    <col width="26" customWidth="1" min="10" max="10"/>
    <col width="18" customWidth="1" min="11" max="11"/>
    <col width="20" customWidth="1" min="12" max="12"/>
    <col width="12" customWidth="1" min="13" max="13"/>
    <col width="30" customWidth="1" min="14" max="14"/>
  </cols>
  <sheetData>
    <row r="1" ht="30" customHeight="1">
      <c r="A1" s="1" t="inlineStr">
        <is>
          <t>ACC CoverPlus Levy Estimate — 2026</t>
        </is>
      </c>
    </row>
    <row r="2" ht="20" customHeight="1">
      <c r="A2" s="2" t="inlineStr">
        <is>
          <t>Policy ID</t>
        </is>
      </c>
      <c r="B2" s="2" t="inlineStr">
        <is>
          <t>Client Name</t>
        </is>
      </c>
      <c r="C2" s="2" t="inlineStr">
        <is>
          <t>NZ City</t>
        </is>
      </c>
      <c r="D2" s="2" t="inlineStr">
        <is>
          <t>Occupation</t>
        </is>
      </c>
      <c r="E2" s="2" t="inlineStr">
        <is>
          <t>CoverPlus Start Date</t>
        </is>
      </c>
      <c r="F2" s="2" t="inlineStr">
        <is>
          <t>CoverPlus End Date</t>
        </is>
      </c>
      <c r="G2" s="2" t="inlineStr">
        <is>
          <t>Insured Earnings (NZD)</t>
        </is>
      </c>
      <c r="H2" s="2" t="inlineStr">
        <is>
          <t>Base Levy Rate %</t>
        </is>
      </c>
      <c r="I2" s="2" t="inlineStr">
        <is>
          <t>Experience Rating / Modifier %</t>
        </is>
      </c>
      <c r="J2" s="2" t="inlineStr">
        <is>
          <t>Estimated Annual Levy (NZD)</t>
        </is>
      </c>
      <c r="K2" s="2" t="inlineStr">
        <is>
          <t>GST 15% (NZD)</t>
        </is>
      </c>
      <c r="L2" s="2" t="inlineStr">
        <is>
          <t>Total Payable (NZD)</t>
        </is>
      </c>
      <c r="M2" s="2" t="inlineStr">
        <is>
          <t>Status</t>
        </is>
      </c>
      <c r="N2" s="2" t="inlineStr">
        <is>
          <t>Notes</t>
        </is>
      </c>
    </row>
    <row r="3">
      <c r="A3" s="3" t="inlineStr">
        <is>
          <t>CP-001</t>
        </is>
      </c>
      <c r="B3" s="3" t="inlineStr">
        <is>
          <t>Aroha Tane</t>
        </is>
      </c>
      <c r="C3" s="3" t="inlineStr">
        <is>
          <t>Auckland</t>
        </is>
      </c>
      <c r="D3" s="3" t="inlineStr">
        <is>
          <t>Contractor</t>
        </is>
      </c>
      <c r="E3" s="4" t="inlineStr">
        <is>
          <t>01/01/2026</t>
        </is>
      </c>
      <c r="F3" s="4" t="inlineStr">
        <is>
          <t>31/12/2026</t>
        </is>
      </c>
      <c r="G3" s="5" t="n">
        <v>85000</v>
      </c>
      <c r="H3" s="6" t="n">
        <v>0.0139</v>
      </c>
      <c r="I3" s="6" t="n">
        <v>0.001</v>
      </c>
      <c r="J3" s="7">
        <f>G3*(H3+I3)</f>
        <v/>
      </c>
      <c r="K3" s="7">
        <f>J3*0.15</f>
        <v/>
      </c>
      <c r="L3" s="7">
        <f>J3+K3</f>
        <v/>
      </c>
      <c r="M3" s="8">
        <f>IF(L3&gt;5000,"High","Standard")</f>
        <v/>
      </c>
      <c r="N3" s="9" t="inlineStr"/>
    </row>
    <row r="4">
      <c r="A4" s="10" t="inlineStr">
        <is>
          <t>CP-002</t>
        </is>
      </c>
      <c r="B4" s="10" t="inlineStr">
        <is>
          <t>Liam Patel</t>
        </is>
      </c>
      <c r="C4" s="10" t="inlineStr">
        <is>
          <t>Wellington</t>
        </is>
      </c>
      <c r="D4" s="10" t="inlineStr">
        <is>
          <t>Electrician</t>
        </is>
      </c>
      <c r="E4" s="11" t="inlineStr">
        <is>
          <t>01/02/2026</t>
        </is>
      </c>
      <c r="F4" s="11" t="inlineStr">
        <is>
          <t>31/01/2027</t>
        </is>
      </c>
      <c r="G4" s="5" t="n">
        <v>72000</v>
      </c>
      <c r="H4" s="6" t="n">
        <v>0.0178</v>
      </c>
      <c r="I4" s="6" t="n">
        <v>-0.002</v>
      </c>
      <c r="J4" s="12">
        <f>G4*(H4+I4)</f>
        <v/>
      </c>
      <c r="K4" s="12">
        <f>J4*0.15</f>
        <v/>
      </c>
      <c r="L4" s="12">
        <f>J4+K4</f>
        <v/>
      </c>
      <c r="M4" s="13">
        <f>IF(L4&gt;5000,"High","Standard")</f>
        <v/>
      </c>
      <c r="N4" s="14" t="inlineStr"/>
    </row>
    <row r="5">
      <c r="A5" s="3" t="inlineStr">
        <is>
          <t>CP-003</t>
        </is>
      </c>
      <c r="B5" s="3" t="inlineStr">
        <is>
          <t>Charlotte Reid</t>
        </is>
      </c>
      <c r="C5" s="3" t="inlineStr">
        <is>
          <t>Christchurch</t>
        </is>
      </c>
      <c r="D5" s="3" t="inlineStr">
        <is>
          <t>Builder</t>
        </is>
      </c>
      <c r="E5" s="4" t="inlineStr">
        <is>
          <t>01/03/2026</t>
        </is>
      </c>
      <c r="F5" s="4" t="inlineStr">
        <is>
          <t>28/02/2027</t>
        </is>
      </c>
      <c r="G5" s="5" t="n">
        <v>95000</v>
      </c>
      <c r="H5" s="6" t="n">
        <v>0.021</v>
      </c>
      <c r="I5" s="6" t="n">
        <v>0.003</v>
      </c>
      <c r="J5" s="7">
        <f>G5*(H5+I5)</f>
        <v/>
      </c>
      <c r="K5" s="7">
        <f>J5*0.15</f>
        <v/>
      </c>
      <c r="L5" s="7">
        <f>J5+K5</f>
        <v/>
      </c>
      <c r="M5" s="8">
        <f>IF(L5&gt;5000,"High","Standard")</f>
        <v/>
      </c>
      <c r="N5" s="9" t="inlineStr"/>
    </row>
    <row r="6">
      <c r="A6" s="10" t="inlineStr">
        <is>
          <t>CP-004</t>
        </is>
      </c>
      <c r="B6" s="10" t="inlineStr">
        <is>
          <t>Manaia Heke</t>
        </is>
      </c>
      <c r="C6" s="10" t="inlineStr">
        <is>
          <t>Hamilton</t>
        </is>
      </c>
      <c r="D6" s="10" t="inlineStr">
        <is>
          <t>Consultant</t>
        </is>
      </c>
      <c r="E6" s="11" t="inlineStr">
        <is>
          <t>01/01/2026</t>
        </is>
      </c>
      <c r="F6" s="11" t="inlineStr">
        <is>
          <t>31/12/2026</t>
        </is>
      </c>
      <c r="G6" s="5" t="n">
        <v>120000</v>
      </c>
      <c r="H6" s="6" t="n">
        <v>0.0062</v>
      </c>
      <c r="I6" s="6" t="n">
        <v>0</v>
      </c>
      <c r="J6" s="12">
        <f>G6*(H6+I6)</f>
        <v/>
      </c>
      <c r="K6" s="12">
        <f>J6*0.15</f>
        <v/>
      </c>
      <c r="L6" s="12">
        <f>J6+K6</f>
        <v/>
      </c>
      <c r="M6" s="13">
        <f>IF(L6&gt;5000,"High","Standard")</f>
        <v/>
      </c>
      <c r="N6" s="14" t="inlineStr"/>
    </row>
    <row r="7">
      <c r="A7" s="3" t="inlineStr">
        <is>
          <t>CP-005</t>
        </is>
      </c>
      <c r="B7" s="3" t="inlineStr">
        <is>
          <t>Sophie Williams</t>
        </is>
      </c>
      <c r="C7" s="3" t="inlineStr">
        <is>
          <t>Tauranga</t>
        </is>
      </c>
      <c r="D7" s="3" t="inlineStr">
        <is>
          <t>Plumber</t>
        </is>
      </c>
      <c r="E7" s="4" t="inlineStr">
        <is>
          <t>15/03/2026</t>
        </is>
      </c>
      <c r="F7" s="4" t="inlineStr">
        <is>
          <t>14/03/2027</t>
        </is>
      </c>
      <c r="G7" s="5" t="n">
        <v>88000</v>
      </c>
      <c r="H7" s="6" t="n">
        <v>0.0178</v>
      </c>
      <c r="I7" s="6" t="n">
        <v>-0.001</v>
      </c>
      <c r="J7" s="7">
        <f>G7*(H7+I7)</f>
        <v/>
      </c>
      <c r="K7" s="7">
        <f>J7*0.15</f>
        <v/>
      </c>
      <c r="L7" s="7">
        <f>J7+K7</f>
        <v/>
      </c>
      <c r="M7" s="8">
        <f>IF(L7&gt;5000,"High","Standard")</f>
        <v/>
      </c>
      <c r="N7" s="9" t="inlineStr"/>
    </row>
    <row r="8">
      <c r="A8" s="10" t="inlineStr">
        <is>
          <t>CP-006</t>
        </is>
      </c>
      <c r="B8" s="10" t="inlineStr">
        <is>
          <t>Hemi Ngata</t>
        </is>
      </c>
      <c r="C8" s="10" t="inlineStr">
        <is>
          <t>Dunedin</t>
        </is>
      </c>
      <c r="D8" s="10" t="inlineStr">
        <is>
          <t>Accountant</t>
        </is>
      </c>
      <c r="E8" s="11" t="inlineStr">
        <is>
          <t>01/04/2026</t>
        </is>
      </c>
      <c r="F8" s="11" t="inlineStr">
        <is>
          <t>31/03/2027</t>
        </is>
      </c>
      <c r="G8" s="5" t="n">
        <v>110000</v>
      </c>
      <c r="H8" s="6" t="n">
        <v>0.0062</v>
      </c>
      <c r="I8" s="6" t="n">
        <v>0</v>
      </c>
      <c r="J8" s="12">
        <f>G8*(H8+I8)</f>
        <v/>
      </c>
      <c r="K8" s="12">
        <f>J8*0.15</f>
        <v/>
      </c>
      <c r="L8" s="12">
        <f>J8+K8</f>
        <v/>
      </c>
      <c r="M8" s="13">
        <f>IF(L8&gt;5000,"High","Standard")</f>
        <v/>
      </c>
      <c r="N8" s="14" t="inlineStr"/>
    </row>
    <row r="9">
      <c r="A9" s="3" t="inlineStr">
        <is>
          <t>CP-007</t>
        </is>
      </c>
      <c r="B9" s="3" t="inlineStr">
        <is>
          <t>Olivia Brown</t>
        </is>
      </c>
      <c r="C9" s="3" t="inlineStr">
        <is>
          <t>Palmerston North</t>
        </is>
      </c>
      <c r="D9" s="3" t="inlineStr">
        <is>
          <t>Designer</t>
        </is>
      </c>
      <c r="E9" s="4" t="inlineStr">
        <is>
          <t>01/01/2026</t>
        </is>
      </c>
      <c r="F9" s="4" t="inlineStr">
        <is>
          <t>31/12/2026</t>
        </is>
      </c>
      <c r="G9" s="5" t="n">
        <v>65000</v>
      </c>
      <c r="H9" s="6" t="n">
        <v>0.0052</v>
      </c>
      <c r="I9" s="6" t="n">
        <v>0.001</v>
      </c>
      <c r="J9" s="7">
        <f>G9*(H9+I9)</f>
        <v/>
      </c>
      <c r="K9" s="7">
        <f>J9*0.15</f>
        <v/>
      </c>
      <c r="L9" s="7">
        <f>J9+K9</f>
        <v/>
      </c>
      <c r="M9" s="8">
        <f>IF(L9&gt;5000,"High","Standard")</f>
        <v/>
      </c>
      <c r="N9" s="9" t="inlineStr"/>
    </row>
    <row r="10">
      <c r="A10" s="10" t="inlineStr">
        <is>
          <t>CP-008</t>
        </is>
      </c>
      <c r="B10" s="10" t="inlineStr">
        <is>
          <t>Tama Parata</t>
        </is>
      </c>
      <c r="C10" s="10" t="inlineStr">
        <is>
          <t>Napier</t>
        </is>
      </c>
      <c r="D10" s="10" t="inlineStr">
        <is>
          <t>Mechanic</t>
        </is>
      </c>
      <c r="E10" s="11" t="inlineStr">
        <is>
          <t>01/06/2026</t>
        </is>
      </c>
      <c r="F10" s="11" t="inlineStr">
        <is>
          <t>31/05/2027</t>
        </is>
      </c>
      <c r="G10" s="5" t="n">
        <v>78000</v>
      </c>
      <c r="H10" s="6" t="n">
        <v>0.0195</v>
      </c>
      <c r="I10" s="6" t="n">
        <v>0.002</v>
      </c>
      <c r="J10" s="12">
        <f>G10*(H10+I10)</f>
        <v/>
      </c>
      <c r="K10" s="12">
        <f>J10*0.15</f>
        <v/>
      </c>
      <c r="L10" s="12">
        <f>J10+K10</f>
        <v/>
      </c>
      <c r="M10" s="13">
        <f>IF(L10&gt;5000,"High","Standard")</f>
        <v/>
      </c>
      <c r="N10" s="14" t="inlineStr"/>
    </row>
    <row r="11">
      <c r="A11" s="3" t="inlineStr">
        <is>
          <t>CP-009</t>
        </is>
      </c>
      <c r="B11" s="3" t="inlineStr">
        <is>
          <t>Emma Fletcher</t>
        </is>
      </c>
      <c r="C11" s="3" t="inlineStr">
        <is>
          <t>Nelson</t>
        </is>
      </c>
      <c r="D11" s="3" t="inlineStr">
        <is>
          <t>Farmer</t>
        </is>
      </c>
      <c r="E11" s="4" t="inlineStr">
        <is>
          <t>01/01/2026</t>
        </is>
      </c>
      <c r="F11" s="4" t="inlineStr">
        <is>
          <t>31/12/2026</t>
        </is>
      </c>
      <c r="G11" s="5" t="n">
        <v>55000</v>
      </c>
      <c r="H11" s="6" t="n">
        <v>0.0242</v>
      </c>
      <c r="I11" s="6" t="n">
        <v>-0.002</v>
      </c>
      <c r="J11" s="7">
        <f>G11*(H11+I11)</f>
        <v/>
      </c>
      <c r="K11" s="7">
        <f>J11*0.15</f>
        <v/>
      </c>
      <c r="L11" s="7">
        <f>J11+K11</f>
        <v/>
      </c>
      <c r="M11" s="8">
        <f>IF(L11&gt;5000,"High","Standard")</f>
        <v/>
      </c>
      <c r="N11" s="9" t="inlineStr"/>
    </row>
    <row r="12">
      <c r="A12" s="10" t="inlineStr">
        <is>
          <t>CP-010</t>
        </is>
      </c>
      <c r="B12" s="10" t="inlineStr">
        <is>
          <t>Ngaire Waititi</t>
        </is>
      </c>
      <c r="C12" s="10" t="inlineStr">
        <is>
          <t>Rotorua</t>
        </is>
      </c>
      <c r="D12" s="10" t="inlineStr">
        <is>
          <t>Teacher</t>
        </is>
      </c>
      <c r="E12" s="11" t="inlineStr">
        <is>
          <t>01/02/2026</t>
        </is>
      </c>
      <c r="F12" s="11" t="inlineStr">
        <is>
          <t>31/01/2027</t>
        </is>
      </c>
      <c r="G12" s="5" t="n">
        <v>75000</v>
      </c>
      <c r="H12" s="6" t="n">
        <v>0.0075</v>
      </c>
      <c r="I12" s="6" t="n">
        <v>0</v>
      </c>
      <c r="J12" s="12">
        <f>G12*(H12+I12)</f>
        <v/>
      </c>
      <c r="K12" s="12">
        <f>J12*0.15</f>
        <v/>
      </c>
      <c r="L12" s="12">
        <f>J12+K12</f>
        <v/>
      </c>
      <c r="M12" s="13">
        <f>IF(L12&gt;5000,"High","Standard")</f>
        <v/>
      </c>
      <c r="N12" s="14" t="inlineStr"/>
    </row>
    <row r="13">
      <c r="F13" s="15" t="inlineStr">
        <is>
          <t>TOTALS</t>
        </is>
      </c>
      <c r="G13" s="16">
        <f>SUM(G3:G12)</f>
        <v/>
      </c>
      <c r="J13" s="16">
        <f>SUM(J3:J12)</f>
        <v/>
      </c>
      <c r="K13" s="16">
        <f>SUM(K3:K12)</f>
        <v/>
      </c>
      <c r="L13" s="16">
        <f>SUM(L3:L12)</f>
        <v/>
      </c>
    </row>
    <row r="14">
      <c r="F14" s="15" t="inlineStr">
        <is>
          <t>AVERAGE</t>
        </is>
      </c>
      <c r="G14" s="16">
        <f>AVERAGE(G3:G12)</f>
        <v/>
      </c>
      <c r="J14" s="16">
        <f>AVERAGE(J3:J12)</f>
        <v/>
      </c>
      <c r="K14" s="16">
        <f>AVERAGE(K3:K12)</f>
        <v/>
      </c>
      <c r="L14" s="16">
        <f>AVERAGE(L3:L12)</f>
        <v/>
      </c>
    </row>
  </sheetData>
  <mergeCells count="1">
    <mergeCell ref="A1:N1"/>
  </mergeCells>
  <conditionalFormatting sqref="L3:L12">
    <cfRule type="expression" priority="1" dxfId="0" stopIfTrue="1">
      <formula>L3&gt;5000</formula>
    </cfRule>
  </conditionalFormatting>
  <conditionalFormatting sqref="J3:J12">
    <cfRule type="expression" priority="2" dxfId="0" stopIfTrue="1">
      <formula>J3&lt;=0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8" customWidth="1" min="1" max="1"/>
    <col width="28" customWidth="1" min="2" max="2"/>
    <col width="42" customWidth="1" min="3" max="3"/>
  </cols>
  <sheetData>
    <row r="1" ht="30" customHeight="1">
      <c r="A1" s="1" t="inlineStr">
        <is>
          <t>ACC CoverPlus Levy Summary — 2026</t>
        </is>
      </c>
    </row>
    <row r="2">
      <c r="A2" s="17" t="inlineStr">
        <is>
          <t>KPI SUMMARY</t>
        </is>
      </c>
      <c r="B2" s="18" t="n"/>
      <c r="C2" s="19" t="n"/>
    </row>
    <row r="3">
      <c r="A3" s="2" t="inlineStr">
        <is>
          <t>Metric</t>
        </is>
      </c>
      <c r="B3" s="2" t="inlineStr">
        <is>
          <t>Value</t>
        </is>
      </c>
      <c r="C3" s="2" t="inlineStr">
        <is>
          <t>Formula / Comment</t>
        </is>
      </c>
    </row>
    <row r="4">
      <c r="A4" s="20" t="inlineStr">
        <is>
          <t>Total Clients (Policies)</t>
        </is>
      </c>
      <c r="B4" s="21">
        <f>'CoverPlus Estimate'!B3</f>
        <v/>
      </c>
      <c r="C4" s="3" t="inlineStr">
        <is>
          <t>COUNTA of client names</t>
        </is>
      </c>
    </row>
    <row r="5">
      <c r="A5" s="22" t="inlineStr">
        <is>
          <t>Total Insured Earnings (NZD)</t>
        </is>
      </c>
      <c r="B5" s="23">
        <f>SUM('CoverPlus Estimate'!G3:G12)</f>
        <v/>
      </c>
      <c r="C5" s="10" t="inlineStr">
        <is>
          <t>Sum of all insured earnings</t>
        </is>
      </c>
    </row>
    <row r="6">
      <c r="A6" s="20" t="inlineStr">
        <is>
          <t>Total Estimated Levy (NZD)</t>
        </is>
      </c>
      <c r="B6" s="24">
        <f>SUM('CoverPlus Estimate'!J3:J12)</f>
        <v/>
      </c>
      <c r="C6" s="3" t="inlineStr">
        <is>
          <t>Sum of estimated annual levies</t>
        </is>
      </c>
    </row>
    <row r="7">
      <c r="A7" s="22" t="inlineStr">
        <is>
          <t>Total GST (NZD)</t>
        </is>
      </c>
      <c r="B7" s="23">
        <f>SUM('CoverPlus Estimate'!K3:K12)</f>
        <v/>
      </c>
      <c r="C7" s="10" t="inlineStr">
        <is>
          <t>Sum of GST at 15%</t>
        </is>
      </c>
    </row>
    <row r="8">
      <c r="A8" s="20" t="inlineStr">
        <is>
          <t>Total Payable (NZD)</t>
        </is>
      </c>
      <c r="B8" s="24">
        <f>SUM('CoverPlus Estimate'!L3:L12)</f>
        <v/>
      </c>
      <c r="C8" s="3" t="inlineStr">
        <is>
          <t>Sum of total payable amounts</t>
        </is>
      </c>
    </row>
    <row r="9">
      <c r="A9" s="22" t="inlineStr">
        <is>
          <t>Average Levy per Client (NZD)</t>
        </is>
      </c>
      <c r="B9" s="23">
        <f>IFERROR(SUM('CoverPlus Estimate'!J3:J12)/COUNTA('CoverPlus Estimate'!B3:B12),0)</f>
        <v/>
      </c>
      <c r="C9" s="10" t="inlineStr">
        <is>
          <t>Average annual levy</t>
        </is>
      </c>
    </row>
    <row r="10">
      <c r="A10" s="20" t="inlineStr">
        <is>
          <t>High-Status Policies</t>
        </is>
      </c>
      <c r="B10" s="21">
        <f>COUNTIF('CoverPlus Estimate'!M3:M12,"High")</f>
        <v/>
      </c>
      <c r="C10" s="3" t="inlineStr">
        <is>
          <t>Policies with Total Payable &gt; $5,000</t>
        </is>
      </c>
    </row>
    <row r="11">
      <c r="A11" s="22" t="inlineStr">
        <is>
          <t>Standard-Status Policies</t>
        </is>
      </c>
      <c r="B11" s="25">
        <f>COUNTIF('CoverPlus Estimate'!M3:M12,"Standard")</f>
        <v/>
      </c>
      <c r="C11" s="10" t="inlineStr">
        <is>
          <t>Policies with Total Payable &lt;= $5,000</t>
        </is>
      </c>
    </row>
    <row r="12"/>
    <row r="13"/>
    <row r="14">
      <c r="A14" s="17" t="inlineStr">
        <is>
          <t>SCENARIO INPUTS</t>
        </is>
      </c>
      <c r="B14" s="18" t="n"/>
      <c r="C14" s="19" t="n"/>
    </row>
    <row r="15">
      <c r="A15" s="2" t="inlineStr">
        <is>
          <t>Input Parameter</t>
        </is>
      </c>
      <c r="B15" s="2" t="inlineStr">
        <is>
          <t>Value</t>
        </is>
      </c>
      <c r="C15" s="2" t="inlineStr">
        <is>
          <t>Description</t>
        </is>
      </c>
    </row>
    <row r="16">
      <c r="A16" s="26" t="inlineStr">
        <is>
          <t>GST Rate</t>
        </is>
      </c>
      <c r="B16" s="27" t="n">
        <v>0.15</v>
      </c>
      <c r="C16" s="3" t="inlineStr">
        <is>
          <t>Default 15% — confirm with IRD</t>
        </is>
      </c>
    </row>
    <row r="17">
      <c r="A17" s="26" t="inlineStr">
        <is>
          <t>Base Levy Uplift %</t>
        </is>
      </c>
      <c r="B17" s="27" t="n">
        <v>0</v>
      </c>
      <c r="C17" s="10" t="inlineStr">
        <is>
          <t>Apply additional % uplift to base rate</t>
        </is>
      </c>
    </row>
    <row r="18">
      <c r="A18" s="26" t="inlineStr">
        <is>
          <t>Modifier Adjustment %</t>
        </is>
      </c>
      <c r="B18" s="27" t="n">
        <v>0</v>
      </c>
      <c r="C18" s="3" t="inlineStr">
        <is>
          <t>Adjust experience modifier across all policies</t>
        </is>
      </c>
    </row>
    <row r="19">
      <c r="A19" s="26" t="inlineStr">
        <is>
          <t>Optional Discount / Loading %</t>
        </is>
      </c>
      <c r="B19" s="27" t="n">
        <v>0</v>
      </c>
      <c r="C19" s="10" t="inlineStr">
        <is>
          <t>Apply discount (negative) or loading (positive)</t>
        </is>
      </c>
    </row>
    <row r="20"/>
    <row r="21"/>
    <row r="22">
      <c r="A22" s="17" t="inlineStr">
        <is>
          <t>QUARTERLY INSTALMENTS</t>
        </is>
      </c>
      <c r="B22" s="18" t="n"/>
      <c r="C22" s="19" t="n"/>
    </row>
    <row r="23">
      <c r="A23" s="2" t="inlineStr">
        <is>
          <t>Instalment</t>
        </is>
      </c>
      <c r="B23" s="2" t="inlineStr">
        <is>
          <t>Amount (NZD)</t>
        </is>
      </c>
      <c r="C23" s="2" t="inlineStr">
        <is>
          <t>Due Date (Indicative)</t>
        </is>
      </c>
    </row>
    <row r="24">
      <c r="A24" s="20" t="inlineStr">
        <is>
          <t>1st Instalment (Q1)</t>
        </is>
      </c>
      <c r="B24" s="24">
        <f>IFERROR(B8/4,0)</f>
        <v/>
      </c>
      <c r="C24" s="28" t="inlineStr">
        <is>
          <t>31/03/2026</t>
        </is>
      </c>
    </row>
    <row r="25">
      <c r="A25" s="22" t="inlineStr">
        <is>
          <t>2nd Instalment (Q2)</t>
        </is>
      </c>
      <c r="B25" s="23">
        <f>IFERROR(B8/4,0)</f>
        <v/>
      </c>
      <c r="C25" s="29" t="inlineStr">
        <is>
          <t>30/06/2026</t>
        </is>
      </c>
    </row>
    <row r="26">
      <c r="A26" s="20" t="inlineStr">
        <is>
          <t>3rd Instalment (Q3)</t>
        </is>
      </c>
      <c r="B26" s="24">
        <f>IFERROR(B8/4,0)</f>
        <v/>
      </c>
      <c r="C26" s="28" t="inlineStr">
        <is>
          <t>30/09/2026</t>
        </is>
      </c>
    </row>
    <row r="27">
      <c r="A27" s="22" t="inlineStr">
        <is>
          <t>4th Instalment (Q4)</t>
        </is>
      </c>
      <c r="B27" s="23">
        <f>IFERROR(B8/4,0)</f>
        <v/>
      </c>
      <c r="C27" s="29" t="inlineStr">
        <is>
          <t>31/12/2026</t>
        </is>
      </c>
    </row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>
      <c r="F55" s="30" t="inlineStr">
        <is>
          <t>City</t>
        </is>
      </c>
      <c r="G55" s="30" t="inlineStr">
        <is>
          <t>Total Payable (NZD)</t>
        </is>
      </c>
    </row>
    <row r="56">
      <c r="F56" s="31" t="inlineStr">
        <is>
          <t>Auckland</t>
        </is>
      </c>
      <c r="G56" s="32">
        <f>SUMIF('CoverPlus Estimate'!C3:C12,F56,'CoverPlus Estimate'!L3:L12)</f>
        <v/>
      </c>
    </row>
    <row r="57">
      <c r="F57" s="31" t="inlineStr">
        <is>
          <t>Wellington</t>
        </is>
      </c>
      <c r="G57" s="32">
        <f>SUMIF('CoverPlus Estimate'!C3:C12,F57,'CoverPlus Estimate'!L3:L12)</f>
        <v/>
      </c>
    </row>
    <row r="58">
      <c r="F58" s="31" t="inlineStr">
        <is>
          <t>Christchurch</t>
        </is>
      </c>
      <c r="G58" s="32">
        <f>SUMIF('CoverPlus Estimate'!C3:C12,F58,'CoverPlus Estimate'!L3:L12)</f>
        <v/>
      </c>
    </row>
    <row r="59">
      <c r="F59" s="31" t="inlineStr">
        <is>
          <t>Hamilton</t>
        </is>
      </c>
      <c r="G59" s="32">
        <f>SUMIF('CoverPlus Estimate'!C3:C12,F59,'CoverPlus Estimate'!L3:L12)</f>
        <v/>
      </c>
    </row>
    <row r="60">
      <c r="F60" s="31" t="inlineStr">
        <is>
          <t>Tauranga</t>
        </is>
      </c>
      <c r="G60" s="32">
        <f>SUMIF('CoverPlus Estimate'!C3:C12,F60,'CoverPlus Estimate'!L3:L12)</f>
        <v/>
      </c>
    </row>
    <row r="61">
      <c r="F61" s="31" t="inlineStr">
        <is>
          <t>Dunedin</t>
        </is>
      </c>
      <c r="G61" s="32">
        <f>SUMIF('CoverPlus Estimate'!C3:C12,F61,'CoverPlus Estimate'!L3:L12)</f>
        <v/>
      </c>
    </row>
    <row r="62">
      <c r="F62" s="31" t="inlineStr">
        <is>
          <t>Palmerston North</t>
        </is>
      </c>
      <c r="G62" s="32">
        <f>SUMIF('CoverPlus Estimate'!C3:C12,F62,'CoverPlus Estimate'!L3:L12)</f>
        <v/>
      </c>
    </row>
    <row r="63">
      <c r="F63" s="31" t="inlineStr">
        <is>
          <t>Napier</t>
        </is>
      </c>
      <c r="G63" s="32">
        <f>SUMIF('CoverPlus Estimate'!C3:C12,F63,'CoverPlus Estimate'!L3:L12)</f>
        <v/>
      </c>
    </row>
    <row r="64">
      <c r="F64" s="31" t="inlineStr">
        <is>
          <t>Nelson</t>
        </is>
      </c>
      <c r="G64" s="32">
        <f>SUMIF('CoverPlus Estimate'!C3:C12,F64,'CoverPlus Estimate'!L3:L12)</f>
        <v/>
      </c>
    </row>
    <row r="65">
      <c r="F65" s="31" t="inlineStr">
        <is>
          <t>Rotorua</t>
        </is>
      </c>
      <c r="G65" s="32">
        <f>SUMIF('CoverPlus Estimate'!C3:C12,F65,'CoverPlus Estimate'!L3:L12)</f>
        <v/>
      </c>
    </row>
  </sheetData>
  <mergeCells count="4">
    <mergeCell ref="A1:G1"/>
    <mergeCell ref="A2:C2"/>
    <mergeCell ref="A14:C14"/>
    <mergeCell ref="A22:C2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16" customWidth="1" min="3" max="3"/>
    <col width="44" customWidth="1" min="4" max="4"/>
    <col width="16" customWidth="1" min="5" max="5"/>
  </cols>
  <sheetData>
    <row r="1" ht="30" customHeight="1">
      <c r="A1" s="1" t="inlineStr">
        <is>
          <t>ACC CoverPlus — Notes, Assumptions &amp; Reference Rates</t>
        </is>
      </c>
    </row>
    <row r="2">
      <c r="A2" s="17" t="inlineStr">
        <is>
          <t>OCCUPATIONAL LEVY RATE REFERENCE TABLE</t>
        </is>
      </c>
      <c r="B2" s="18" t="n"/>
      <c r="C2" s="18" t="n"/>
      <c r="D2" s="18" t="n"/>
      <c r="E2" s="19" t="n"/>
    </row>
    <row r="3">
      <c r="A3" s="2" t="inlineStr">
        <is>
          <t>Occupation</t>
        </is>
      </c>
      <c r="B3" s="2" t="inlineStr">
        <is>
          <t>Default Base Levy Rate %</t>
        </is>
      </c>
      <c r="C3" s="2" t="inlineStr">
        <is>
          <t>Risk Band</t>
        </is>
      </c>
      <c r="D3" s="2" t="inlineStr">
        <is>
          <t>Notes</t>
        </is>
      </c>
      <c r="E3" s="2" t="inlineStr">
        <is>
          <t>Rate Flag</t>
        </is>
      </c>
    </row>
    <row r="4" ht="30" customHeight="1">
      <c r="A4" s="3" t="inlineStr">
        <is>
          <t>Contractor</t>
        </is>
      </c>
      <c r="B4" s="33" t="n">
        <v>0.0139</v>
      </c>
      <c r="C4" s="8" t="inlineStr">
        <is>
          <t>Medium</t>
        </is>
      </c>
      <c r="D4" s="9" t="inlineStr">
        <is>
          <t>Self-employed contractors. Confirm industry classification with ACC.</t>
        </is>
      </c>
      <c r="E4" s="8">
        <f>IF(B4&gt;0.015,"Review","OK")</f>
        <v/>
      </c>
    </row>
    <row r="5" ht="30" customHeight="1">
      <c r="A5" s="10" t="inlineStr">
        <is>
          <t>Electrician</t>
        </is>
      </c>
      <c r="B5" s="34" t="n">
        <v>0.0178</v>
      </c>
      <c r="C5" s="13" t="inlineStr">
        <is>
          <t>High</t>
        </is>
      </c>
      <c r="D5" s="14" t="inlineStr">
        <is>
          <t>Skilled trades — elevated risk. Review annually.</t>
        </is>
      </c>
      <c r="E5" s="13">
        <f>IF(B5&gt;0.015,"Review","OK")</f>
        <v/>
      </c>
    </row>
    <row r="6" ht="30" customHeight="1">
      <c r="A6" s="3" t="inlineStr">
        <is>
          <t>Builder</t>
        </is>
      </c>
      <c r="B6" s="33" t="n">
        <v>0.021</v>
      </c>
      <c r="C6" s="8" t="inlineStr">
        <is>
          <t>High</t>
        </is>
      </c>
      <c r="D6" s="9" t="inlineStr">
        <is>
          <t>Construction sector. High physical risk profile.</t>
        </is>
      </c>
      <c r="E6" s="8">
        <f>IF(B6&gt;0.015,"Review","OK")</f>
        <v/>
      </c>
    </row>
    <row r="7" ht="30" customHeight="1">
      <c r="A7" s="10" t="inlineStr">
        <is>
          <t>Consultant</t>
        </is>
      </c>
      <c r="B7" s="34" t="n">
        <v>0.0062</v>
      </c>
      <c r="C7" s="13" t="inlineStr">
        <is>
          <t>Low</t>
        </is>
      </c>
      <c r="D7" s="14" t="inlineStr">
        <is>
          <t>Office-based professional. Lower risk band.</t>
        </is>
      </c>
      <c r="E7" s="13">
        <f>IF(B7&gt;0.015,"Review","OK")</f>
        <v/>
      </c>
    </row>
    <row r="8" ht="30" customHeight="1">
      <c r="A8" s="3" t="inlineStr">
        <is>
          <t>Plumber</t>
        </is>
      </c>
      <c r="B8" s="33" t="n">
        <v>0.0178</v>
      </c>
      <c r="C8" s="8" t="inlineStr">
        <is>
          <t>High</t>
        </is>
      </c>
      <c r="D8" s="9" t="inlineStr">
        <is>
          <t>Skilled trades — elevated risk. Confirm with ACC.</t>
        </is>
      </c>
      <c r="E8" s="8">
        <f>IF(B8&gt;0.015,"Review","OK")</f>
        <v/>
      </c>
    </row>
    <row r="9" ht="30" customHeight="1">
      <c r="A9" s="10" t="inlineStr">
        <is>
          <t>Accountant</t>
        </is>
      </c>
      <c r="B9" s="34" t="n">
        <v>0.0062</v>
      </c>
      <c r="C9" s="13" t="inlineStr">
        <is>
          <t>Low</t>
        </is>
      </c>
      <c r="D9" s="14" t="inlineStr">
        <is>
          <t>Office-based professional. Standard white-collar rate.</t>
        </is>
      </c>
      <c r="E9" s="13">
        <f>IF(B9&gt;0.015,"Review","OK")</f>
        <v/>
      </c>
    </row>
    <row r="10" ht="30" customHeight="1">
      <c r="A10" s="3" t="inlineStr">
        <is>
          <t>Designer</t>
        </is>
      </c>
      <c r="B10" s="33" t="n">
        <v>0.0052</v>
      </c>
      <c r="C10" s="8" t="inlineStr">
        <is>
          <t>Low</t>
        </is>
      </c>
      <c r="D10" s="9" t="inlineStr">
        <is>
          <t>Creative/office-based. Low physical risk.</t>
        </is>
      </c>
      <c r="E10" s="8">
        <f>IF(B10&gt;0.015,"Review","OK")</f>
        <v/>
      </c>
    </row>
    <row r="11" ht="30" customHeight="1">
      <c r="A11" s="10" t="inlineStr">
        <is>
          <t>Mechanic</t>
        </is>
      </c>
      <c r="B11" s="34" t="n">
        <v>0.0195</v>
      </c>
      <c r="C11" s="13" t="inlineStr">
        <is>
          <t>High</t>
        </is>
      </c>
      <c r="D11" s="14" t="inlineStr">
        <is>
          <t>Workshop risk. Review experience modifier each year.</t>
        </is>
      </c>
      <c r="E11" s="13">
        <f>IF(B11&gt;0.015,"Review","OK")</f>
        <v/>
      </c>
    </row>
    <row r="12" ht="30" customHeight="1">
      <c r="A12" s="3" t="inlineStr">
        <is>
          <t>Farmer</t>
        </is>
      </c>
      <c r="B12" s="33" t="n">
        <v>0.0242</v>
      </c>
      <c r="C12" s="8" t="inlineStr">
        <is>
          <t>High</t>
        </is>
      </c>
      <c r="D12" s="9" t="inlineStr">
        <is>
          <t>Rural sector — highest levy band. Confirm seasonal factors.</t>
        </is>
      </c>
      <c r="E12" s="8">
        <f>IF(B12&gt;0.015,"Review","OK")</f>
        <v/>
      </c>
    </row>
    <row r="13" ht="30" customHeight="1">
      <c r="A13" s="10" t="inlineStr">
        <is>
          <t>Teacher</t>
        </is>
      </c>
      <c r="B13" s="34" t="n">
        <v>0.0075</v>
      </c>
      <c r="C13" s="13" t="inlineStr">
        <is>
          <t>Medium</t>
        </is>
      </c>
      <c r="D13" s="14" t="inlineStr">
        <is>
          <t>Education sector. Medium risk; confirm school type.</t>
        </is>
      </c>
      <c r="E13" s="13">
        <f>IF(B13&gt;0.015,"Review","OK")</f>
        <v/>
      </c>
    </row>
    <row r="14"/>
    <row r="15">
      <c r="A15" s="35" t="inlineStr">
        <is>
          <t>High-Risk Occupation Count:</t>
        </is>
      </c>
      <c r="B15" s="36">
        <f>COUNTIF(C4:C13,"High")</f>
        <v/>
      </c>
    </row>
    <row r="16">
      <c r="A16" s="37" t="inlineStr">
        <is>
          <t>VLOOKUP Example (Builder rate):</t>
        </is>
      </c>
      <c r="B16" s="38">
        <f>IFERROR(VLOOKUP("Builder",A4:B13,2,FALSE),0)</f>
        <v/>
      </c>
    </row>
    <row r="17"/>
    <row r="18">
      <c r="A18" s="17" t="inlineStr">
        <is>
          <t>NZ COMPLIANCE NOTES &amp; ASSUMPTIONS</t>
        </is>
      </c>
      <c r="B18" s="18" t="n"/>
      <c r="C18" s="18" t="n"/>
      <c r="D18" s="18" t="n"/>
      <c r="E18" s="19" t="n"/>
    </row>
    <row r="19" ht="36" customHeight="1">
      <c r="A19" s="14" t="inlineStr">
        <is>
          <t>1. ACC CoverPlus is an income-protection product for the self-employed. Levies are based on agreed insured earnings, not actual earnings. Confirm cover amounts with ACC directly.</t>
        </is>
      </c>
      <c r="B19" s="18" t="n"/>
      <c r="C19" s="18" t="n"/>
      <c r="D19" s="18" t="n"/>
      <c r="E19" s="19" t="n"/>
    </row>
    <row r="20" ht="36" customHeight="1">
      <c r="A20" s="9" t="inlineStr">
        <is>
          <t>2. GST is charged at 15% on all ACC levies. Ensure your GST registration is current with IRD.</t>
        </is>
      </c>
      <c r="B20" s="18" t="n"/>
      <c r="C20" s="18" t="n"/>
      <c r="D20" s="18" t="n"/>
      <c r="E20" s="19" t="n"/>
    </row>
    <row r="21" ht="36" customHeight="1">
      <c r="A21" s="14" t="inlineStr">
        <is>
          <t>3. The ACC financial year balance date is 31 March. Estimates in this workbook are indicative only.</t>
        </is>
      </c>
      <c r="B21" s="18" t="n"/>
      <c r="C21" s="18" t="n"/>
      <c r="D21" s="18" t="n"/>
      <c r="E21" s="19" t="n"/>
    </row>
    <row r="22" ht="36" customHeight="1">
      <c r="A22" s="9" t="inlineStr">
        <is>
          <t>4. Retain all ACC correspondence and levy invoices for a minimum of 7 years (IRD record-keeping requirement).</t>
        </is>
      </c>
      <c r="B22" s="18" t="n"/>
      <c r="C22" s="18" t="n"/>
      <c r="D22" s="18" t="n"/>
      <c r="E22" s="19" t="n"/>
    </row>
    <row r="23" ht="36" customHeight="1">
      <c r="A23" s="14" t="inlineStr">
        <is>
          <t>5. Levy rates shown are illustrative estimates only. Always confirm current rates at acc.govt.nz or with your ACC-registered adviser.</t>
        </is>
      </c>
      <c r="B23" s="18" t="n"/>
      <c r="C23" s="18" t="n"/>
      <c r="D23" s="18" t="n"/>
      <c r="E23" s="19" t="n"/>
    </row>
    <row r="24" ht="36" customHeight="1">
      <c r="A24" s="9" t="inlineStr">
        <is>
          <t>6. Experience rating (No-Claims Discount / Loading) may apply based on prior years' claims history. Check your ACC policy for your current modifier.</t>
        </is>
      </c>
      <c r="B24" s="18" t="n"/>
      <c r="C24" s="18" t="n"/>
      <c r="D24" s="18" t="n"/>
      <c r="E24" s="19" t="n"/>
    </row>
    <row r="25" ht="36" customHeight="1">
      <c r="A25" s="14" t="inlineStr">
        <is>
          <t>7. All amounts shown are in NZD ($). Comma is the thousands separator; dot is the decimal separator (e.g. $1,234.56).</t>
        </is>
      </c>
      <c r="B25" s="18" t="n"/>
      <c r="C25" s="18" t="n"/>
      <c r="D25" s="18" t="n"/>
      <c r="E25" s="19" t="n"/>
    </row>
    <row r="26" ht="36" customHeight="1">
      <c r="A26" s="9" t="inlineStr">
        <is>
          <t>8. This workbook is not a substitute for professional tax or ACC advice. Consult a licensed financial adviser or your accountant.</t>
        </is>
      </c>
      <c r="B26" s="18" t="n"/>
      <c r="C26" s="18" t="n"/>
      <c r="D26" s="18" t="n"/>
      <c r="E26" s="19" t="n"/>
    </row>
    <row r="27" ht="36" customHeight="1">
      <c r="A27" s="14" t="inlineStr">
        <is>
          <t>9. Occupational classifications follow ACC's Industry Classification System. Misclassification may result in a reassessment of levies.</t>
        </is>
      </c>
      <c r="B27" s="18" t="n"/>
      <c r="C27" s="18" t="n"/>
      <c r="D27" s="18" t="n"/>
      <c r="E27" s="19" t="n"/>
    </row>
    <row r="28" ht="36" customHeight="1">
      <c r="A28" s="9" t="inlineStr">
        <is>
          <t>10. CoverPlus Extra (CPX) is an alternative product allowing agreed value cover — rates and conditions differ from standard CoverPlus.</t>
        </is>
      </c>
      <c r="B28" s="18" t="n"/>
      <c r="C28" s="18" t="n"/>
      <c r="D28" s="18" t="n"/>
      <c r="E28" s="19" t="n"/>
    </row>
  </sheetData>
  <mergeCells count="13">
    <mergeCell ref="A1:E1"/>
    <mergeCell ref="A2:E2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</mergeCells>
  <conditionalFormatting sqref="E4:E13">
    <cfRule type="expression" priority="1" dxfId="0" stopIfTrue="1">
      <formula>E4="Review"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2026-06-18T14:24:01Z</dcterms:created>
  <dcterms:modified xmlns:dcterms="http://purl.org/dc/terms/" xmlns:xsi="http://www.w3.org/2001/XMLSchema-instance" xsi:type="dcterms:W3CDTF">2026-06-18T14:24:01Z</dcterms:modified>
</cp:coreProperties>
</file>