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nt Roll" sheetId="1" state="visible" r:id="rId1"/>
    <sheet xmlns:r="http://schemas.openxmlformats.org/officeDocument/2006/relationships" name="Payment Tracker"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6">
    <font>
      <name val="Calibri"/>
      <family val="2"/>
      <color theme="1"/>
      <sz val="11"/>
      <scheme val="minor"/>
    </font>
    <font>
      <name val="Calibri"/>
      <b val="1"/>
      <color rgb="000F766E"/>
      <sz val="16"/>
    </font>
    <font>
      <name val="Calibri"/>
      <b val="1"/>
      <sz val="10"/>
    </font>
    <font>
      <name val="Calibri"/>
      <sz val="10"/>
    </font>
    <font>
      <name val="Calibri"/>
      <b val="1"/>
      <color rgb="00FFFFFF"/>
      <sz val="11"/>
    </font>
    <font>
      <b val="1"/>
      <color rgb="00FFFFFF"/>
    </font>
  </fonts>
  <fills count="6">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6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3" fillId="0" borderId="0" pivotButton="0" quotePrefix="0" xfId="0"/>
    <xf numFmtId="0" fontId="4" fillId="2" borderId="1" applyAlignment="1" pivotButton="0" quotePrefix="0" xfId="0">
      <alignment horizontal="center" vertical="center" wrapText="1"/>
    </xf>
    <xf numFmtId="0"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165" fontId="3" fillId="3" borderId="1" pivotButton="0" quotePrefix="0" xfId="0"/>
    <xf numFmtId="2" fontId="3" fillId="4" borderId="1" applyAlignment="1" pivotButton="0" quotePrefix="0" xfId="0">
      <alignment horizontal="center" vertical="center" wrapText="1"/>
    </xf>
    <xf numFmtId="164" fontId="3" fillId="3" borderId="1" pivotButton="0" quotePrefix="0" xfId="0"/>
    <xf numFmtId="1"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0" fontId="3" fillId="3" borderId="1" pivotButton="0" quotePrefix="0" xfId="0"/>
    <xf numFmtId="0"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2" fontId="3" fillId="0" borderId="1" applyAlignment="1" pivotButton="0" quotePrefix="0" xfId="0">
      <alignment horizontal="center" vertical="center" wrapText="1"/>
    </xf>
    <xf numFmtId="1" fontId="3" fillId="0" borderId="1" applyAlignment="1" pivotButton="0" quotePrefix="0" xfId="0">
      <alignment horizontal="center" vertical="center" wrapText="1"/>
    </xf>
    <xf numFmtId="165" fontId="3" fillId="0" borderId="1" applyAlignment="1" pivotButton="0" quotePrefix="0" xfId="0">
      <alignment horizontal="center" vertical="center" wrapText="1"/>
    </xf>
    <xf numFmtId="0" fontId="5" fillId="5" borderId="1" pivotButton="0" quotePrefix="0" xfId="0"/>
    <xf numFmtId="165" fontId="2" fillId="5" borderId="1" pivotButton="0" quotePrefix="0" xfId="0"/>
    <xf numFmtId="166" fontId="0" fillId="0" borderId="0" pivotButton="0" quotePrefix="0" xfId="0"/>
    <xf numFmtId="0" fontId="0" fillId="3" borderId="0" pivotButton="0" quotePrefix="0" xfId="0"/>
    <xf numFmtId="165" fontId="0" fillId="0" borderId="0" pivotButton="0" quotePrefix="0" xfId="0"/>
    <xf numFmtId="0" fontId="1" fillId="0" borderId="0" pivotButton="0" quotePrefix="0" xfId="0"/>
    <xf numFmtId="0" fontId="4" fillId="5" borderId="1" applyAlignment="1" pivotButton="0" quotePrefix="0" xfId="0">
      <alignment horizontal="center" vertical="center" wrapText="1"/>
    </xf>
    <xf numFmtId="165" fontId="3" fillId="4" borderId="1" pivotButton="0" quotePrefix="0" xfId="0"/>
    <xf numFmtId="166" fontId="3" fillId="4" borderId="1" pivotButton="0" quotePrefix="0" xfId="0"/>
    <xf numFmtId="165" fontId="3" fillId="0" borderId="1" pivotButton="0" quotePrefix="0" xfId="0"/>
    <xf numFmtId="166" fontId="3" fillId="0" borderId="1" pivotButton="0" quotePrefix="0" xfId="0"/>
    <xf numFmtId="0" fontId="5" fillId="5" borderId="0" pivotButton="0" quotePrefix="0" xfId="0"/>
    <xf numFmtId="165" fontId="2" fillId="5" borderId="0" pivotButton="0" quotePrefix="0" xfId="0"/>
    <xf numFmtId="0" fontId="3" fillId="4" borderId="1" pivotButton="0" quotePrefix="0" xfId="0"/>
    <xf numFmtId="1" fontId="2" fillId="4" borderId="1" pivotButton="0" quotePrefix="0" xfId="0"/>
    <xf numFmtId="0" fontId="3" fillId="0" borderId="1" pivotButton="0" quotePrefix="0" xfId="0"/>
    <xf numFmtId="1" fontId="2" fillId="0" borderId="1" pivotButton="0" quotePrefix="0" xfId="0"/>
    <xf numFmtId="166" fontId="2" fillId="0" borderId="1" pivotButton="0" quotePrefix="0" xfId="0"/>
    <xf numFmtId="165" fontId="2" fillId="4" borderId="1" pivotButton="0" quotePrefix="0" xfId="0"/>
    <xf numFmtId="165" fontId="2" fillId="0" borderId="1" pivotButton="0" quotePrefix="0" xfId="0"/>
    <xf numFmtId="0" fontId="4" fillId="5" borderId="0" pivotButton="0" quotePrefix="0" xfId="0"/>
    <xf numFmtId="0" fontId="4" fillId="2" borderId="1" pivotButton="0" quotePrefix="0" xfId="0"/>
    <xf numFmtId="0" fontId="2" fillId="4" borderId="1" applyAlignment="1" pivotButton="0" quotePrefix="0" xfId="0">
      <alignment horizontal="left" vertical="center" wrapText="1"/>
    </xf>
    <xf numFmtId="0" fontId="3" fillId="4" borderId="1" applyAlignment="1" pivotButton="0" quotePrefix="0" xfId="0">
      <alignment horizontal="left" vertical="center" wrapText="1"/>
    </xf>
    <xf numFmtId="0" fontId="2" fillId="0" borderId="1" applyAlignment="1" pivotButton="0" quotePrefix="0" xfId="0">
      <alignment horizontal="left" vertical="center" wrapText="1"/>
    </xf>
    <xf numFmtId="0" fontId="3" fillId="0" borderId="1" applyAlignment="1" pivotButton="0" quotePrefix="0" xfId="0">
      <alignment horizontal="left" vertical="center" wrapText="1"/>
    </xf>
    <xf numFmtId="164" fontId="3" fillId="0" borderId="0" pivotButton="0" quotePrefix="0" xfId="0"/>
    <xf numFmtId="164" fontId="3" fillId="4" borderId="1" applyAlignment="1" pivotButton="0" quotePrefix="0" xfId="0">
      <alignment horizontal="center" vertical="center" wrapText="1"/>
    </xf>
    <xf numFmtId="165" fontId="3" fillId="3" borderId="1" pivotButton="0" quotePrefix="0" xfId="0"/>
    <xf numFmtId="164" fontId="3" fillId="3" borderId="1" pivotButton="0" quotePrefix="0" xfId="0"/>
    <xf numFmtId="165" fontId="3" fillId="4" borderId="1" applyAlignment="1" pivotButton="0" quotePrefix="0" xfId="0">
      <alignment horizontal="center" vertical="center" wrapText="1"/>
    </xf>
    <xf numFmtId="164" fontId="3" fillId="0" borderId="1" applyAlignment="1" pivotButton="0" quotePrefix="0" xfId="0">
      <alignment horizontal="center" vertical="center" wrapText="1"/>
    </xf>
    <xf numFmtId="165" fontId="3" fillId="0" borderId="1" applyAlignment="1" pivotButton="0" quotePrefix="0" xfId="0">
      <alignment horizontal="center" vertical="center" wrapText="1"/>
    </xf>
    <xf numFmtId="165" fontId="2" fillId="5" borderId="1" pivotButton="0" quotePrefix="0" xfId="0"/>
    <xf numFmtId="166" fontId="0" fillId="0" borderId="0" pivotButton="0" quotePrefix="0" xfId="0"/>
    <xf numFmtId="165" fontId="0" fillId="0" borderId="0" pivotButton="0" quotePrefix="0" xfId="0"/>
    <xf numFmtId="165" fontId="3" fillId="4" borderId="1" pivotButton="0" quotePrefix="0" xfId="0"/>
    <xf numFmtId="166" fontId="3" fillId="4" borderId="1" pivotButton="0" quotePrefix="0" xfId="0"/>
    <xf numFmtId="165" fontId="3" fillId="0" borderId="1" pivotButton="0" quotePrefix="0" xfId="0"/>
    <xf numFmtId="166" fontId="3" fillId="0" borderId="1" pivotButton="0" quotePrefix="0" xfId="0"/>
    <xf numFmtId="165" fontId="2" fillId="5" borderId="0" pivotButton="0" quotePrefix="0" xfId="0"/>
    <xf numFmtId="166" fontId="2" fillId="0" borderId="1" pivotButton="0" quotePrefix="0" xfId="0"/>
    <xf numFmtId="165" fontId="2" fillId="4" borderId="1" pivotButton="0" quotePrefix="0" xfId="0"/>
    <xf numFmtId="165" fontId="2" fillId="0" borderId="1" pivotButton="0" quotePrefix="0" xfId="0"/>
  </cellXfs>
  <cellStyles count="1">
    <cellStyle name="Normal" xfId="0" builtinId="0" hidden="0"/>
  </cellStyles>
  <dxfs count="4">
    <dxf>
      <font>
        <name val="Calibri"/>
        <b val="1"/>
        <color rgb="00DC2626"/>
        <sz val="10"/>
      </font>
      <fill>
        <patternFill patternType="solid">
          <fgColor rgb="00FEE2E2"/>
        </patternFill>
      </fill>
    </dxf>
    <dxf>
      <font>
        <name val="Calibri"/>
        <b val="1"/>
        <color rgb="0022C55E"/>
        <sz val="10"/>
      </font>
      <fill>
        <patternFill patternType="solid">
          <fgColor rgb="00DCFCE7"/>
        </patternFill>
      </fill>
    </dxf>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Weekly Rent by Room</a:t>
            </a:r>
          </a:p>
        </rich>
      </tx>
    </title>
    <plotArea>
      <barChart>
        <barDir val="col"/>
        <grouping val="clustered"/>
        <ser>
          <idx val="0"/>
          <order val="0"/>
          <tx>
            <strRef>
              <f>'Dashboard'!B14</f>
            </strRef>
          </tx>
          <spPr>
            <a:solidFill xmlns:a="http://schemas.openxmlformats.org/drawingml/2006/main">
              <a:srgbClr val="14B8A6"/>
            </a:solidFill>
            <a:ln xmlns:a="http://schemas.openxmlformats.org/drawingml/2006/main">
              <a:prstDash val="solid"/>
            </a:ln>
          </spPr>
          <cat>
            <numRef>
              <f>'Dashboard'!$A$15:$A$24</f>
            </numRef>
          </cat>
          <val>
            <numRef>
              <f>'Dashboard'!$B$15:$B$24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Room</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Rent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Room Occupancy</a:t>
            </a:r>
          </a:p>
        </rich>
      </tx>
    </title>
    <plotArea>
      <pieChart>
        <varyColors val="1"/>
        <ser>
          <idx val="0"/>
          <order val="0"/>
          <tx>
            <strRef>
              <f>'Dashboard'!E14</f>
            </strRef>
          </tx>
          <spPr>
            <a:ln xmlns:a="http://schemas.openxmlformats.org/drawingml/2006/main">
              <a:prstDash val="solid"/>
            </a:ln>
          </spPr>
          <cat>
            <numRef>
              <f>'Dashboard'!$D$15:$D$16</f>
            </numRef>
          </cat>
          <val>
            <numRef>
              <f>'Dashboard'!$E$15:$E$16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Weekly Rent Collected Trend</a:t>
            </a:r>
          </a:p>
        </rich>
      </tx>
    </title>
    <plotArea>
      <lineChart>
        <grouping val="standard"/>
        <ser>
          <idx val="0"/>
          <order val="0"/>
          <tx>
            <strRef>
              <f>'Dashboard'!E19</f>
            </strRef>
          </tx>
          <spPr>
            <a:ln xmlns:a="http://schemas.openxmlformats.org/drawingml/2006/main" w="20000">
              <a:solidFill>
                <a:srgbClr val="0F766E"/>
              </a:solidFill>
              <a:prstDash val="solid"/>
            </a:ln>
          </spPr>
          <marker>
            <symbol val="none"/>
            <spPr>
              <a:ln xmlns:a="http://schemas.openxmlformats.org/drawingml/2006/main">
                <a:prstDash val="solid"/>
              </a:ln>
            </spPr>
          </marker>
          <cat>
            <numRef>
              <f>'Dashboard'!$D$20:$D$27</f>
            </numRef>
          </cat>
          <val>
            <numRef>
              <f>'Dashboard'!$E$20:$E$27</f>
            </numRef>
          </val>
        </ser>
        <axId val="10"/>
        <axId val="100"/>
      </lineChart>
      <catAx>
        <axId val="10"/>
        <scaling>
          <orientation val="minMax"/>
        </scaling>
        <axPos val="l"/>
        <title>
          <tx>
            <rich>
              <a:bodyPr xmlns:a="http://schemas.openxmlformats.org/drawingml/2006/main"/>
              <a:p xmlns:a="http://schemas.openxmlformats.org/drawingml/2006/main">
                <a:pPr>
                  <a:defRPr/>
                </a:pPr>
                <a:r>
                  <a:t>Week</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19</row>
      <rowOff>0</rowOff>
    </from>
    <ext cx="5400000" cy="27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7</col>
      <colOff>0</colOff>
      <row>36</row>
      <rowOff>0</rowOff>
    </from>
    <ext cx="5400000" cy="27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9"/>
  <sheetViews>
    <sheetView workbookViewId="0">
      <pane ySplit="4" topLeftCell="A5" activePane="bottomLeft" state="frozen"/>
      <selection pane="bottomLeft" activeCell="A1" sqref="A1"/>
    </sheetView>
  </sheetViews>
  <sheetFormatPr baseColWidth="8" defaultRowHeight="15"/>
  <cols>
    <col width="9" customWidth="1" min="1" max="1"/>
    <col width="16" customWidth="1" min="2" max="2"/>
    <col width="12" customWidth="1" min="3" max="3"/>
    <col width="14" customWidth="1" min="4" max="4"/>
    <col width="13" customWidth="1" min="5" max="5"/>
    <col width="14" customWidth="1" min="6" max="6"/>
    <col width="13" customWidth="1" min="7" max="7"/>
    <col width="12" customWidth="1" min="8" max="8"/>
    <col width="15" customWidth="1" min="9" max="9"/>
    <col width="16" customWidth="1" min="10" max="10"/>
    <col width="14" customWidth="1" min="11" max="11"/>
    <col width="12" customWidth="1" min="12" max="12"/>
    <col width="12" customWidth="1" min="13" max="13"/>
    <col width="20" customWidth="1" min="14" max="14"/>
  </cols>
  <sheetData>
    <row r="1">
      <c r="A1" s="1" t="inlineStr">
        <is>
          <t>Boarding House Rent Roll — Aotearoa New Zealand</t>
        </is>
      </c>
    </row>
    <row r="2">
      <c r="A2" s="2" t="inlineStr">
        <is>
          <t>Generated:</t>
        </is>
      </c>
      <c r="B2" s="44" t="n">
        <v>46224</v>
      </c>
    </row>
    <row r="3"/>
    <row r="4">
      <c r="A4" s="4" t="inlineStr">
        <is>
          <t>Room No</t>
        </is>
      </c>
      <c r="B4" s="4" t="inlineStr">
        <is>
          <t>Tenant Name</t>
        </is>
      </c>
      <c r="C4" s="4" t="inlineStr">
        <is>
          <t>City</t>
        </is>
      </c>
      <c r="D4" s="4" t="inlineStr">
        <is>
          <t>Contact Phone</t>
        </is>
      </c>
      <c r="E4" s="4" t="inlineStr">
        <is>
          <t>Move-in Date</t>
        </is>
      </c>
      <c r="F4" s="4" t="inlineStr">
        <is>
          <t>Weekly Rent ($)</t>
        </is>
      </c>
      <c r="G4" s="4" t="inlineStr">
        <is>
          <t>Bond Held ($)</t>
        </is>
      </c>
      <c r="H4" s="4" t="inlineStr">
        <is>
          <t>Bond (Weeks)</t>
        </is>
      </c>
      <c r="I4" s="4" t="inlineStr">
        <is>
          <t>Last Payment Date</t>
        </is>
      </c>
      <c r="J4" s="4" t="inlineStr">
        <is>
          <t>Days Since Payment</t>
        </is>
      </c>
      <c r="K4" s="4" t="inlineStr">
        <is>
          <t>Payment Status</t>
        </is>
      </c>
      <c r="L4" s="4" t="inlineStr">
        <is>
          <t>Arrears ($)</t>
        </is>
      </c>
      <c r="M4" s="4" t="inlineStr">
        <is>
          <t>Room Status</t>
        </is>
      </c>
      <c r="N4" s="4" t="inlineStr">
        <is>
          <t>Notes</t>
        </is>
      </c>
    </row>
    <row r="5">
      <c r="A5" s="5" t="inlineStr">
        <is>
          <t>R1</t>
        </is>
      </c>
      <c r="B5" s="5" t="inlineStr">
        <is>
          <t>Hemi Ngata</t>
        </is>
      </c>
      <c r="C5" s="5" t="inlineStr">
        <is>
          <t>Hamilton</t>
        </is>
      </c>
      <c r="D5" s="5" t="inlineStr">
        <is>
          <t>021 334 5567</t>
        </is>
      </c>
      <c r="E5" s="45" t="n">
        <v>46056</v>
      </c>
      <c r="F5" s="46" t="n">
        <v>220</v>
      </c>
      <c r="G5" s="46" t="n">
        <v>220</v>
      </c>
      <c r="H5" s="8">
        <f>IFERROR(G5/F5,0)</f>
        <v/>
      </c>
      <c r="I5" s="47" t="n">
        <v>46217</v>
      </c>
      <c r="J5" s="10">
        <f>IF(I5="","",TODAY()-I5)</f>
        <v/>
      </c>
      <c r="K5" s="5">
        <f>IF(M5="Vacant","N/A",IF(I5="","No Payment",IF(TODAY()-I5&gt;7,"Overdue","Current")))</f>
        <v/>
      </c>
      <c r="L5" s="48">
        <f>IF(K5="Overdue",ROUNDUP((TODAY()-I5)/7,0)*F5,0)</f>
        <v/>
      </c>
      <c r="M5" s="5" t="inlineStr">
        <is>
          <t>Occupied</t>
        </is>
      </c>
      <c r="N5" s="12" t="inlineStr"/>
    </row>
    <row r="6">
      <c r="A6" s="13" t="inlineStr">
        <is>
          <t>R2</t>
        </is>
      </c>
      <c r="B6" s="13" t="inlineStr">
        <is>
          <t>Aroha Wetere</t>
        </is>
      </c>
      <c r="C6" s="13" t="inlineStr">
        <is>
          <t>Hamilton</t>
        </is>
      </c>
      <c r="D6" s="13" t="inlineStr">
        <is>
          <t>022 445 8891</t>
        </is>
      </c>
      <c r="E6" s="49" t="n">
        <v>46042</v>
      </c>
      <c r="F6" s="46" t="n">
        <v>210</v>
      </c>
      <c r="G6" s="46" t="n">
        <v>210</v>
      </c>
      <c r="H6" s="15">
        <f>IFERROR(G6/F6,0)</f>
        <v/>
      </c>
      <c r="I6" s="47" t="n">
        <v>46218</v>
      </c>
      <c r="J6" s="16">
        <f>IF(I6="","",TODAY()-I6)</f>
        <v/>
      </c>
      <c r="K6" s="13">
        <f>IF(M6="Vacant","N/A",IF(I6="","No Payment",IF(TODAY()-I6&gt;7,"Overdue","Current")))</f>
        <v/>
      </c>
      <c r="L6" s="50">
        <f>IF(K6="Overdue",ROUNDUP((TODAY()-I6)/7,0)*F6,0)</f>
        <v/>
      </c>
      <c r="M6" s="13" t="inlineStr">
        <is>
          <t>Occupied</t>
        </is>
      </c>
      <c r="N6" s="12" t="inlineStr"/>
    </row>
    <row r="7">
      <c r="A7" s="5" t="inlineStr">
        <is>
          <t>R3</t>
        </is>
      </c>
      <c r="B7" s="5" t="inlineStr">
        <is>
          <t>Liam Foster</t>
        </is>
      </c>
      <c r="C7" s="5" t="inlineStr">
        <is>
          <t>Hamilton</t>
        </is>
      </c>
      <c r="D7" s="5" t="inlineStr">
        <is>
          <t>027 556 2234</t>
        </is>
      </c>
      <c r="E7" s="45" t="n">
        <v>46092</v>
      </c>
      <c r="F7" s="46" t="n">
        <v>230</v>
      </c>
      <c r="G7" s="46" t="n">
        <v>230</v>
      </c>
      <c r="H7" s="8">
        <f>IFERROR(G7/F7,0)</f>
        <v/>
      </c>
      <c r="I7" s="47" t="n">
        <v>46210</v>
      </c>
      <c r="J7" s="10">
        <f>IF(I7="","",TODAY()-I7)</f>
        <v/>
      </c>
      <c r="K7" s="5">
        <f>IF(M7="Vacant","N/A",IF(I7="","No Payment",IF(TODAY()-I7&gt;7,"Overdue","Current")))</f>
        <v/>
      </c>
      <c r="L7" s="48">
        <f>IF(K7="Overdue",ROUNDUP((TODAY()-I7)/7,0)*F7,0)</f>
        <v/>
      </c>
      <c r="M7" s="5" t="inlineStr">
        <is>
          <t>Occupied</t>
        </is>
      </c>
      <c r="N7" s="12" t="inlineStr"/>
    </row>
    <row r="8">
      <c r="A8" s="13" t="inlineStr">
        <is>
          <t>R4</t>
        </is>
      </c>
      <c r="B8" s="13" t="inlineStr">
        <is>
          <t>Charlotte Reid</t>
        </is>
      </c>
      <c r="C8" s="13" t="inlineStr">
        <is>
          <t>Hamilton</t>
        </is>
      </c>
      <c r="D8" s="13" t="inlineStr">
        <is>
          <t>021 998 3345</t>
        </is>
      </c>
      <c r="E8" s="49" t="n">
        <v>46114</v>
      </c>
      <c r="F8" s="46" t="n">
        <v>225</v>
      </c>
      <c r="G8" s="46" t="n">
        <v>225</v>
      </c>
      <c r="H8" s="15">
        <f>IFERROR(G8/F8,0)</f>
        <v/>
      </c>
      <c r="I8" s="47" t="n">
        <v>46219</v>
      </c>
      <c r="J8" s="16">
        <f>IF(I8="","",TODAY()-I8)</f>
        <v/>
      </c>
      <c r="K8" s="13">
        <f>IF(M8="Vacant","N/A",IF(I8="","No Payment",IF(TODAY()-I8&gt;7,"Overdue","Current")))</f>
        <v/>
      </c>
      <c r="L8" s="50">
        <f>IF(K8="Overdue",ROUNDUP((TODAY()-I8)/7,0)*F8,0)</f>
        <v/>
      </c>
      <c r="M8" s="13" t="inlineStr">
        <is>
          <t>Occupied</t>
        </is>
      </c>
      <c r="N8" s="12" t="inlineStr"/>
    </row>
    <row r="9">
      <c r="A9" s="5" t="inlineStr">
        <is>
          <t>R5</t>
        </is>
      </c>
      <c r="B9" s="5" t="inlineStr">
        <is>
          <t>Manaia Rangi</t>
        </is>
      </c>
      <c r="C9" s="5" t="inlineStr">
        <is>
          <t>Hamilton</t>
        </is>
      </c>
      <c r="D9" s="5" t="inlineStr">
        <is>
          <t>022 112 6678</t>
        </is>
      </c>
      <c r="E9" s="45" t="n">
        <v>46160</v>
      </c>
      <c r="F9" s="46" t="n">
        <v>215</v>
      </c>
      <c r="G9" s="46" t="n">
        <v>215</v>
      </c>
      <c r="H9" s="8">
        <f>IFERROR(G9/F9,0)</f>
        <v/>
      </c>
      <c r="I9" s="47" t="n">
        <v>46204</v>
      </c>
      <c r="J9" s="10">
        <f>IF(I9="","",TODAY()-I9)</f>
        <v/>
      </c>
      <c r="K9" s="5">
        <f>IF(M9="Vacant","N/A",IF(I9="","No Payment",IF(TODAY()-I9&gt;7,"Overdue","Current")))</f>
        <v/>
      </c>
      <c r="L9" s="48">
        <f>IF(K9="Overdue",ROUNDUP((TODAY()-I9)/7,0)*F9,0)</f>
        <v/>
      </c>
      <c r="M9" s="5" t="inlineStr">
        <is>
          <t>Occupied</t>
        </is>
      </c>
      <c r="N9" s="12" t="inlineStr"/>
    </row>
    <row r="10">
      <c r="A10" s="13" t="inlineStr">
        <is>
          <t>R6</t>
        </is>
      </c>
      <c r="B10" s="13" t="inlineStr">
        <is>
          <t>Sophie Clarke</t>
        </is>
      </c>
      <c r="C10" s="13" t="inlineStr">
        <is>
          <t>Hamilton</t>
        </is>
      </c>
      <c r="D10" s="13" t="inlineStr">
        <is>
          <t>027 334 9012</t>
        </is>
      </c>
      <c r="E10" s="49" t="n">
        <v>46030</v>
      </c>
      <c r="F10" s="46" t="n">
        <v>220</v>
      </c>
      <c r="G10" s="46" t="n">
        <v>220</v>
      </c>
      <c r="H10" s="15">
        <f>IFERROR(G10/F10,0)</f>
        <v/>
      </c>
      <c r="I10" s="47" t="n">
        <v>46218</v>
      </c>
      <c r="J10" s="16">
        <f>IF(I10="","",TODAY()-I10)</f>
        <v/>
      </c>
      <c r="K10" s="13">
        <f>IF(M10="Vacant","N/A",IF(I10="","No Payment",IF(TODAY()-I10&gt;7,"Overdue","Current")))</f>
        <v/>
      </c>
      <c r="L10" s="50">
        <f>IF(K10="Overdue",ROUNDUP((TODAY()-I10)/7,0)*F10,0)</f>
        <v/>
      </c>
      <c r="M10" s="13" t="inlineStr">
        <is>
          <t>Occupied</t>
        </is>
      </c>
      <c r="N10" s="12" t="inlineStr"/>
    </row>
    <row r="11">
      <c r="A11" s="5" t="inlineStr">
        <is>
          <t>R7</t>
        </is>
      </c>
      <c r="B11" s="5" t="inlineStr">
        <is>
          <t>Tama Ihaka</t>
        </is>
      </c>
      <c r="C11" s="5" t="inlineStr">
        <is>
          <t>Hamilton</t>
        </is>
      </c>
      <c r="D11" s="5" t="inlineStr">
        <is>
          <t>021 667 4459</t>
        </is>
      </c>
      <c r="E11" s="45" t="n">
        <v>46179</v>
      </c>
      <c r="F11" s="46" t="n">
        <v>210</v>
      </c>
      <c r="G11" s="46" t="n">
        <v>210</v>
      </c>
      <c r="H11" s="8">
        <f>IFERROR(G11/F11,0)</f>
        <v/>
      </c>
      <c r="I11" s="47" t="n">
        <v>46213</v>
      </c>
      <c r="J11" s="10">
        <f>IF(I11="","",TODAY()-I11)</f>
        <v/>
      </c>
      <c r="K11" s="5">
        <f>IF(M11="Vacant","N/A",IF(I11="","No Payment",IF(TODAY()-I11&gt;7,"Overdue","Current")))</f>
        <v/>
      </c>
      <c r="L11" s="48">
        <f>IF(K11="Overdue",ROUNDUP((TODAY()-I11)/7,0)*F11,0)</f>
        <v/>
      </c>
      <c r="M11" s="5" t="inlineStr">
        <is>
          <t>Occupied</t>
        </is>
      </c>
      <c r="N11" s="12" t="inlineStr"/>
    </row>
    <row r="12">
      <c r="A12" s="13" t="inlineStr">
        <is>
          <t>R8</t>
        </is>
      </c>
      <c r="B12" s="13" t="inlineStr">
        <is>
          <t>Ben Rutherford</t>
        </is>
      </c>
      <c r="C12" s="13" t="inlineStr">
        <is>
          <t>Hamilton</t>
        </is>
      </c>
      <c r="D12" s="13" t="inlineStr">
        <is>
          <t>022 887 1123</t>
        </is>
      </c>
      <c r="E12" s="49" t="n">
        <v>46110</v>
      </c>
      <c r="F12" s="46" t="n">
        <v>225</v>
      </c>
      <c r="G12" s="46" t="n">
        <v>225</v>
      </c>
      <c r="H12" s="15">
        <f>IFERROR(G12/F12,0)</f>
        <v/>
      </c>
      <c r="I12" s="47" t="n">
        <v>46203</v>
      </c>
      <c r="J12" s="16">
        <f>IF(I12="","",TODAY()-I12)</f>
        <v/>
      </c>
      <c r="K12" s="13">
        <f>IF(M12="Vacant","N/A",IF(I12="","No Payment",IF(TODAY()-I12&gt;7,"Overdue","Current")))</f>
        <v/>
      </c>
      <c r="L12" s="50">
        <f>IF(K12="Overdue",ROUNDUP((TODAY()-I12)/7,0)*F12,0)</f>
        <v/>
      </c>
      <c r="M12" s="13" t="inlineStr">
        <is>
          <t>Occupied</t>
        </is>
      </c>
      <c r="N12" s="12" t="inlineStr"/>
    </row>
    <row r="13">
      <c r="A13" s="5" t="inlineStr">
        <is>
          <t>R9</t>
        </is>
      </c>
      <c r="B13" s="5" t="inlineStr">
        <is>
          <t>Grace Tamati</t>
        </is>
      </c>
      <c r="C13" s="5" t="inlineStr">
        <is>
          <t>Hamilton</t>
        </is>
      </c>
      <c r="D13" s="5" t="inlineStr">
        <is>
          <t>027 223 7789</t>
        </is>
      </c>
      <c r="E13" s="45" t="n">
        <v>46067</v>
      </c>
      <c r="F13" s="46" t="n">
        <v>220</v>
      </c>
      <c r="G13" s="46" t="n">
        <v>220</v>
      </c>
      <c r="H13" s="8">
        <f>IFERROR(G13/F13,0)</f>
        <v/>
      </c>
      <c r="I13" s="47" t="n">
        <v>46220</v>
      </c>
      <c r="J13" s="10">
        <f>IF(I13="","",TODAY()-I13)</f>
        <v/>
      </c>
      <c r="K13" s="5">
        <f>IF(M13="Vacant","N/A",IF(I13="","No Payment",IF(TODAY()-I13&gt;7,"Overdue","Current")))</f>
        <v/>
      </c>
      <c r="L13" s="48">
        <f>IF(K13="Overdue",ROUNDUP((TODAY()-I13)/7,0)*F13,0)</f>
        <v/>
      </c>
      <c r="M13" s="5" t="inlineStr">
        <is>
          <t>Occupied</t>
        </is>
      </c>
      <c r="N13" s="12" t="inlineStr"/>
    </row>
    <row r="14">
      <c r="A14" s="13" t="inlineStr">
        <is>
          <t>R10</t>
        </is>
      </c>
      <c r="B14" s="13" t="inlineStr"/>
      <c r="C14" s="13" t="inlineStr">
        <is>
          <t>Hamilton</t>
        </is>
      </c>
      <c r="D14" s="13" t="inlineStr"/>
      <c r="E14" s="49" t="n"/>
      <c r="F14" s="46" t="n">
        <v>215</v>
      </c>
      <c r="G14" s="46" t="n">
        <v>0</v>
      </c>
      <c r="H14" s="15">
        <f>IFERROR(G14/F14,0)</f>
        <v/>
      </c>
      <c r="I14" s="47" t="n"/>
      <c r="J14" s="16">
        <f>IF(I14="","",TODAY()-I14)</f>
        <v/>
      </c>
      <c r="K14" s="13">
        <f>IF(M14="Vacant","N/A",IF(I14="","No Payment",IF(TODAY()-I14&gt;7,"Overdue","Current")))</f>
        <v/>
      </c>
      <c r="L14" s="50">
        <f>IF(K14="Overdue",ROUNDUP((TODAY()-I14)/7,0)*F14,0)</f>
        <v/>
      </c>
      <c r="M14" s="13" t="inlineStr">
        <is>
          <t>Vacant</t>
        </is>
      </c>
      <c r="N14" s="12" t="inlineStr"/>
    </row>
    <row r="15"/>
    <row r="16">
      <c r="B16" s="18" t="inlineStr">
        <is>
          <t>TOTALS / AVERAGES</t>
        </is>
      </c>
      <c r="F16" s="51">
        <f>SUM(F5:F14)</f>
        <v/>
      </c>
      <c r="G16" s="51">
        <f>SUM(G5:G14)</f>
        <v/>
      </c>
      <c r="L16" s="51">
        <f>SUM(L5:L14)</f>
        <v/>
      </c>
    </row>
    <row r="17">
      <c r="B17" s="2" t="inlineStr">
        <is>
          <t>Occupancy Rate</t>
        </is>
      </c>
      <c r="F17" s="52">
        <f>COUNTIF(M5:M14,"Occupied")/COUNTA(A5:A14)</f>
        <v/>
      </c>
    </row>
    <row r="18"/>
    <row r="19">
      <c r="A19" s="2" t="inlineStr">
        <is>
          <t>Look up a room:</t>
        </is>
      </c>
      <c r="B19" s="21" t="inlineStr">
        <is>
          <t>R1</t>
        </is>
      </c>
      <c r="C19">
        <f>IFERROR(VLOOKUP(B19,A5:N14,2,FALSE),"Not found")</f>
        <v/>
      </c>
      <c r="D19" s="2" t="inlineStr">
        <is>
          <t>Weekly Rent:</t>
        </is>
      </c>
      <c r="E19" s="53">
        <f>IFERROR(VLOOKUP(B19,A5:N14,6,FALSE),0)</f>
        <v/>
      </c>
    </row>
  </sheetData>
  <mergeCells count="1">
    <mergeCell ref="A1:N1"/>
  </mergeCells>
  <conditionalFormatting sqref="K5:K14">
    <cfRule type="expression" priority="1" dxfId="0" stopIfTrue="1">
      <formula>K5="Overdue"</formula>
    </cfRule>
    <cfRule type="expression" priority="2" dxfId="1" stopIfTrue="1">
      <formula>K5="Current"</formula>
    </cfRule>
  </conditionalFormatting>
  <conditionalFormatting sqref="L5:L14">
    <cfRule type="expression" priority="3" dxfId="2" stopIfTrue="1">
      <formula>L5&gt;0</formula>
    </cfRule>
  </conditionalFormatting>
  <dataValidations count="1">
    <dataValidation sqref="M5:M14" showErrorMessage="1" showInputMessage="1" allowBlank="1" type="list">
      <formula1>"Occupied,Vacant"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14"/>
  <sheetViews>
    <sheetView workbookViewId="0">
      <pane xSplit="3" ySplit="3" topLeftCell="D4" activePane="bottomRight" state="frozen"/>
      <selection pane="topRight" activeCell="A1" sqref="A1"/>
      <selection pane="bottomLeft" activeCell="A1" sqref="A1"/>
      <selection pane="bottomRight" activeCell="A1" sqref="A1"/>
    </sheetView>
  </sheetViews>
  <sheetFormatPr baseColWidth="8" defaultRowHeight="15"/>
  <cols>
    <col width="9" customWidth="1" min="1" max="1"/>
    <col width="16" customWidth="1" min="2" max="2"/>
    <col width="13"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2" customWidth="1" min="12" max="12"/>
    <col width="12" customWidth="1" min="13" max="13"/>
    <col width="12" customWidth="1" min="14" max="14"/>
    <col width="10" customWidth="1" min="15" max="15"/>
  </cols>
  <sheetData>
    <row r="1">
      <c r="A1" s="23" t="inlineStr">
        <is>
          <t>Weekly Payment Tracker — 8 Week Cycle</t>
        </is>
      </c>
    </row>
    <row r="2"/>
    <row r="3" ht="30" customHeight="1">
      <c r="A3" s="24" t="inlineStr">
        <is>
          <t>Room No</t>
        </is>
      </c>
      <c r="B3" s="24" t="inlineStr">
        <is>
          <t>Tenant Name</t>
        </is>
      </c>
      <c r="C3" s="24" t="inlineStr">
        <is>
          <t>Weekly Rent ($)</t>
        </is>
      </c>
      <c r="D3" s="24" t="inlineStr">
        <is>
          <t>Wk 1
06/07/2026</t>
        </is>
      </c>
      <c r="E3" s="24" t="inlineStr">
        <is>
          <t>Wk 2
13/07/2026</t>
        </is>
      </c>
      <c r="F3" s="24" t="inlineStr">
        <is>
          <t>Wk 3
20/07/2026</t>
        </is>
      </c>
      <c r="G3" s="24" t="inlineStr">
        <is>
          <t>Wk 4
27/07/2026</t>
        </is>
      </c>
      <c r="H3" s="24" t="inlineStr">
        <is>
          <t>Wk 5
03/08/2026</t>
        </is>
      </c>
      <c r="I3" s="24" t="inlineStr">
        <is>
          <t>Wk 6
10/08/2026</t>
        </is>
      </c>
      <c r="J3" s="24" t="inlineStr">
        <is>
          <t>Wk 7
17/08/2026</t>
        </is>
      </c>
      <c r="K3" s="24" t="inlineStr">
        <is>
          <t>Wk 8
24/08/2026</t>
        </is>
      </c>
      <c r="L3" s="24" t="inlineStr">
        <is>
          <t>Total Paid ($)</t>
        </is>
      </c>
      <c r="M3" s="24" t="inlineStr">
        <is>
          <t>Expected ($)</t>
        </is>
      </c>
      <c r="N3" s="24" t="inlineStr">
        <is>
          <t>Variance ($)</t>
        </is>
      </c>
      <c r="O3" s="24" t="inlineStr">
        <is>
          <t>% Paid</t>
        </is>
      </c>
    </row>
    <row r="4">
      <c r="A4" s="5" t="inlineStr">
        <is>
          <t>R1</t>
        </is>
      </c>
      <c r="B4" s="5">
        <f>IFERROR(VLOOKUP(A4,'Rent Roll'!A5:N14,2,FALSE),"")</f>
        <v/>
      </c>
      <c r="C4" s="54">
        <f>IFERROR(VLOOKUP(A4,'Rent Roll'!A5:N14,6,FALSE),0)</f>
        <v/>
      </c>
      <c r="D4" s="46" t="n">
        <v>220</v>
      </c>
      <c r="E4" s="46" t="n">
        <v>220</v>
      </c>
      <c r="F4" s="46" t="n">
        <v>220</v>
      </c>
      <c r="G4" s="46" t="n">
        <v>220</v>
      </c>
      <c r="H4" s="46" t="n">
        <v>220</v>
      </c>
      <c r="I4" s="46" t="n">
        <v>220</v>
      </c>
      <c r="J4" s="46" t="n">
        <v>220</v>
      </c>
      <c r="K4" s="46" t="n">
        <v>220</v>
      </c>
      <c r="L4" s="54">
        <f>SUM(D4:K4)</f>
        <v/>
      </c>
      <c r="M4" s="54">
        <f>C4*8</f>
        <v/>
      </c>
      <c r="N4" s="54">
        <f>L4-M4</f>
        <v/>
      </c>
      <c r="O4" s="55">
        <f>IFERROR(L4/M4,0)</f>
        <v/>
      </c>
    </row>
    <row r="5">
      <c r="A5" s="13" t="inlineStr">
        <is>
          <t>R2</t>
        </is>
      </c>
      <c r="B5" s="13">
        <f>IFERROR(VLOOKUP(A5,'Rent Roll'!A5:N14,2,FALSE),"")</f>
        <v/>
      </c>
      <c r="C5" s="56">
        <f>IFERROR(VLOOKUP(A5,'Rent Roll'!A5:N14,6,FALSE),0)</f>
        <v/>
      </c>
      <c r="D5" s="46" t="n">
        <v>210</v>
      </c>
      <c r="E5" s="46" t="n">
        <v>210</v>
      </c>
      <c r="F5" s="46" t="n">
        <v>0</v>
      </c>
      <c r="G5" s="46" t="n">
        <v>210</v>
      </c>
      <c r="H5" s="46" t="n">
        <v>210</v>
      </c>
      <c r="I5" s="46" t="n">
        <v>210</v>
      </c>
      <c r="J5" s="46" t="n">
        <v>210</v>
      </c>
      <c r="K5" s="46" t="n">
        <v>210</v>
      </c>
      <c r="L5" s="56">
        <f>SUM(D5:K5)</f>
        <v/>
      </c>
      <c r="M5" s="56">
        <f>C5*8</f>
        <v/>
      </c>
      <c r="N5" s="56">
        <f>L5-M5</f>
        <v/>
      </c>
      <c r="O5" s="57">
        <f>IFERROR(L5/M5,0)</f>
        <v/>
      </c>
    </row>
    <row r="6">
      <c r="A6" s="5" t="inlineStr">
        <is>
          <t>R3</t>
        </is>
      </c>
      <c r="B6" s="5">
        <f>IFERROR(VLOOKUP(A6,'Rent Roll'!A5:N14,2,FALSE),"")</f>
        <v/>
      </c>
      <c r="C6" s="54">
        <f>IFERROR(VLOOKUP(A6,'Rent Roll'!A5:N14,6,FALSE),0)</f>
        <v/>
      </c>
      <c r="D6" s="46" t="n">
        <v>230</v>
      </c>
      <c r="E6" s="46" t="n">
        <v>230</v>
      </c>
      <c r="F6" s="46" t="n">
        <v>230</v>
      </c>
      <c r="G6" s="46" t="n">
        <v>230</v>
      </c>
      <c r="H6" s="46" t="n">
        <v>230</v>
      </c>
      <c r="I6" s="46" t="n">
        <v>230</v>
      </c>
      <c r="J6" s="46" t="n">
        <v>230</v>
      </c>
      <c r="K6" s="46" t="n">
        <v>0</v>
      </c>
      <c r="L6" s="54">
        <f>SUM(D6:K6)</f>
        <v/>
      </c>
      <c r="M6" s="54">
        <f>C6*8</f>
        <v/>
      </c>
      <c r="N6" s="54">
        <f>L6-M6</f>
        <v/>
      </c>
      <c r="O6" s="55">
        <f>IFERROR(L6/M6,0)</f>
        <v/>
      </c>
    </row>
    <row r="7">
      <c r="A7" s="13" t="inlineStr">
        <is>
          <t>R4</t>
        </is>
      </c>
      <c r="B7" s="13">
        <f>IFERROR(VLOOKUP(A7,'Rent Roll'!A5:N14,2,FALSE),"")</f>
        <v/>
      </c>
      <c r="C7" s="56">
        <f>IFERROR(VLOOKUP(A7,'Rent Roll'!A5:N14,6,FALSE),0)</f>
        <v/>
      </c>
      <c r="D7" s="46" t="n">
        <v>225</v>
      </c>
      <c r="E7" s="46" t="n">
        <v>225</v>
      </c>
      <c r="F7" s="46" t="n">
        <v>225</v>
      </c>
      <c r="G7" s="46" t="n">
        <v>225</v>
      </c>
      <c r="H7" s="46" t="n">
        <v>0</v>
      </c>
      <c r="I7" s="46" t="n">
        <v>225</v>
      </c>
      <c r="J7" s="46" t="n">
        <v>225</v>
      </c>
      <c r="K7" s="46" t="n">
        <v>225</v>
      </c>
      <c r="L7" s="56">
        <f>SUM(D7:K7)</f>
        <v/>
      </c>
      <c r="M7" s="56">
        <f>C7*8</f>
        <v/>
      </c>
      <c r="N7" s="56">
        <f>L7-M7</f>
        <v/>
      </c>
      <c r="O7" s="57">
        <f>IFERROR(L7/M7,0)</f>
        <v/>
      </c>
    </row>
    <row r="8">
      <c r="A8" s="5" t="inlineStr">
        <is>
          <t>R5</t>
        </is>
      </c>
      <c r="B8" s="5">
        <f>IFERROR(VLOOKUP(A8,'Rent Roll'!A5:N14,2,FALSE),"")</f>
        <v/>
      </c>
      <c r="C8" s="54">
        <f>IFERROR(VLOOKUP(A8,'Rent Roll'!A5:N14,6,FALSE),0)</f>
        <v/>
      </c>
      <c r="D8" s="46" t="n">
        <v>215</v>
      </c>
      <c r="E8" s="46" t="n">
        <v>215</v>
      </c>
      <c r="F8" s="46" t="n">
        <v>215</v>
      </c>
      <c r="G8" s="46" t="n">
        <v>215</v>
      </c>
      <c r="H8" s="46" t="n">
        <v>215</v>
      </c>
      <c r="I8" s="46" t="n">
        <v>0</v>
      </c>
      <c r="J8" s="46" t="n">
        <v>215</v>
      </c>
      <c r="K8" s="46" t="n">
        <v>215</v>
      </c>
      <c r="L8" s="54">
        <f>SUM(D8:K8)</f>
        <v/>
      </c>
      <c r="M8" s="54">
        <f>C8*8</f>
        <v/>
      </c>
      <c r="N8" s="54">
        <f>L8-M8</f>
        <v/>
      </c>
      <c r="O8" s="55">
        <f>IFERROR(L8/M8,0)</f>
        <v/>
      </c>
    </row>
    <row r="9">
      <c r="A9" s="13" t="inlineStr">
        <is>
          <t>R6</t>
        </is>
      </c>
      <c r="B9" s="13">
        <f>IFERROR(VLOOKUP(A9,'Rent Roll'!A5:N14,2,FALSE),"")</f>
        <v/>
      </c>
      <c r="C9" s="56">
        <f>IFERROR(VLOOKUP(A9,'Rent Roll'!A5:N14,6,FALSE),0)</f>
        <v/>
      </c>
      <c r="D9" s="46" t="n">
        <v>220</v>
      </c>
      <c r="E9" s="46" t="n">
        <v>220</v>
      </c>
      <c r="F9" s="46" t="n">
        <v>220</v>
      </c>
      <c r="G9" s="46" t="n">
        <v>220</v>
      </c>
      <c r="H9" s="46" t="n">
        <v>220</v>
      </c>
      <c r="I9" s="46" t="n">
        <v>220</v>
      </c>
      <c r="J9" s="46" t="n">
        <v>0</v>
      </c>
      <c r="K9" s="46" t="n">
        <v>220</v>
      </c>
      <c r="L9" s="56">
        <f>SUM(D9:K9)</f>
        <v/>
      </c>
      <c r="M9" s="56">
        <f>C9*8</f>
        <v/>
      </c>
      <c r="N9" s="56">
        <f>L9-M9</f>
        <v/>
      </c>
      <c r="O9" s="57">
        <f>IFERROR(L9/M9,0)</f>
        <v/>
      </c>
    </row>
    <row r="10">
      <c r="A10" s="5" t="inlineStr">
        <is>
          <t>R7</t>
        </is>
      </c>
      <c r="B10" s="5">
        <f>IFERROR(VLOOKUP(A10,'Rent Roll'!A5:N14,2,FALSE),"")</f>
        <v/>
      </c>
      <c r="C10" s="54">
        <f>IFERROR(VLOOKUP(A10,'Rent Roll'!A5:N14,6,FALSE),0)</f>
        <v/>
      </c>
      <c r="D10" s="46" t="n">
        <v>210</v>
      </c>
      <c r="E10" s="46" t="n">
        <v>210</v>
      </c>
      <c r="F10" s="46" t="n">
        <v>210</v>
      </c>
      <c r="G10" s="46" t="n">
        <v>0</v>
      </c>
      <c r="H10" s="46" t="n">
        <v>210</v>
      </c>
      <c r="I10" s="46" t="n">
        <v>210</v>
      </c>
      <c r="J10" s="46" t="n">
        <v>210</v>
      </c>
      <c r="K10" s="46" t="n">
        <v>210</v>
      </c>
      <c r="L10" s="54">
        <f>SUM(D10:K10)</f>
        <v/>
      </c>
      <c r="M10" s="54">
        <f>C10*8</f>
        <v/>
      </c>
      <c r="N10" s="54">
        <f>L10-M10</f>
        <v/>
      </c>
      <c r="O10" s="55">
        <f>IFERROR(L10/M10,0)</f>
        <v/>
      </c>
    </row>
    <row r="11">
      <c r="A11" s="13" t="inlineStr">
        <is>
          <t>R8</t>
        </is>
      </c>
      <c r="B11" s="13">
        <f>IFERROR(VLOOKUP(A11,'Rent Roll'!A5:N14,2,FALSE),"")</f>
        <v/>
      </c>
      <c r="C11" s="56">
        <f>IFERROR(VLOOKUP(A11,'Rent Roll'!A5:N14,6,FALSE),0)</f>
        <v/>
      </c>
      <c r="D11" s="46" t="n">
        <v>225</v>
      </c>
      <c r="E11" s="46" t="n">
        <v>225</v>
      </c>
      <c r="F11" s="46" t="n">
        <v>225</v>
      </c>
      <c r="G11" s="46" t="n">
        <v>225</v>
      </c>
      <c r="H11" s="46" t="n">
        <v>225</v>
      </c>
      <c r="I11" s="46" t="n">
        <v>225</v>
      </c>
      <c r="J11" s="46" t="n">
        <v>225</v>
      </c>
      <c r="K11" s="46" t="n">
        <v>0</v>
      </c>
      <c r="L11" s="56">
        <f>SUM(D11:K11)</f>
        <v/>
      </c>
      <c r="M11" s="56">
        <f>C11*8</f>
        <v/>
      </c>
      <c r="N11" s="56">
        <f>L11-M11</f>
        <v/>
      </c>
      <c r="O11" s="57">
        <f>IFERROR(L11/M11,0)</f>
        <v/>
      </c>
    </row>
    <row r="12">
      <c r="A12" s="5" t="inlineStr">
        <is>
          <t>R9</t>
        </is>
      </c>
      <c r="B12" s="5">
        <f>IFERROR(VLOOKUP(A12,'Rent Roll'!A5:N14,2,FALSE),"")</f>
        <v/>
      </c>
      <c r="C12" s="54">
        <f>IFERROR(VLOOKUP(A12,'Rent Roll'!A5:N14,6,FALSE),0)</f>
        <v/>
      </c>
      <c r="D12" s="46" t="n">
        <v>220</v>
      </c>
      <c r="E12" s="46" t="n">
        <v>220</v>
      </c>
      <c r="F12" s="46" t="n">
        <v>220</v>
      </c>
      <c r="G12" s="46" t="n">
        <v>220</v>
      </c>
      <c r="H12" s="46" t="n">
        <v>220</v>
      </c>
      <c r="I12" s="46" t="n">
        <v>220</v>
      </c>
      <c r="J12" s="46" t="n">
        <v>220</v>
      </c>
      <c r="K12" s="46" t="n">
        <v>220</v>
      </c>
      <c r="L12" s="54">
        <f>SUM(D12:K12)</f>
        <v/>
      </c>
      <c r="M12" s="54">
        <f>C12*8</f>
        <v/>
      </c>
      <c r="N12" s="54">
        <f>L12-M12</f>
        <v/>
      </c>
      <c r="O12" s="55">
        <f>IFERROR(L12/M12,0)</f>
        <v/>
      </c>
    </row>
    <row r="13"/>
    <row r="14">
      <c r="B14" s="29" t="inlineStr">
        <is>
          <t>WEEKLY TOTALS</t>
        </is>
      </c>
      <c r="D14" s="58">
        <f>SUM(D4:D12)</f>
        <v/>
      </c>
      <c r="E14" s="58">
        <f>SUM(E4:E12)</f>
        <v/>
      </c>
      <c r="F14" s="58">
        <f>SUM(F4:F12)</f>
        <v/>
      </c>
      <c r="G14" s="58">
        <f>SUM(G4:G12)</f>
        <v/>
      </c>
      <c r="H14" s="58">
        <f>SUM(H4:H12)</f>
        <v/>
      </c>
      <c r="I14" s="58">
        <f>SUM(I4:I12)</f>
        <v/>
      </c>
      <c r="J14" s="58">
        <f>SUM(J4:J12)</f>
        <v/>
      </c>
      <c r="K14" s="58">
        <f>SUM(K4:K12)</f>
        <v/>
      </c>
      <c r="L14" s="58">
        <f>SUM(L4:L12)</f>
        <v/>
      </c>
      <c r="M14" s="58">
        <f>SUM(M4:M12)</f>
        <v/>
      </c>
      <c r="N14" s="58">
        <f>L14-M14</f>
        <v/>
      </c>
    </row>
  </sheetData>
  <mergeCells count="1">
    <mergeCell ref="A1:O1"/>
  </mergeCells>
  <conditionalFormatting sqref="N4:N12">
    <cfRule type="expression" priority="1" dxfId="2" stopIfTrue="1">
      <formula>N4&lt;0</formula>
    </cfRule>
    <cfRule type="expression" priority="2" dxfId="3" stopIfTrue="1">
      <formula>N4&gt;=0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28" customWidth="1" min="1" max="1"/>
    <col width="16" customWidth="1" min="2" max="2"/>
    <col width="14" customWidth="1" min="3" max="3"/>
    <col width="14" customWidth="1" min="4" max="4"/>
    <col width="14" customWidth="1" min="5" max="5"/>
    <col width="14" customWidth="1" min="6" max="6"/>
  </cols>
  <sheetData>
    <row r="1">
      <c r="A1" s="23" t="inlineStr">
        <is>
          <t>Boarding House Dashboard</t>
        </is>
      </c>
    </row>
    <row r="2"/>
    <row r="3">
      <c r="A3" s="4" t="inlineStr">
        <is>
          <t>Key Metric</t>
        </is>
      </c>
      <c r="B3" s="4" t="inlineStr">
        <is>
          <t>Value</t>
        </is>
      </c>
    </row>
    <row r="4">
      <c r="A4" s="31" t="inlineStr">
        <is>
          <t>Total Rooms</t>
        </is>
      </c>
      <c r="B4" s="32">
        <f>COUNTA('Rent Roll'!A5:A14)</f>
        <v/>
      </c>
    </row>
    <row r="5">
      <c r="A5" s="33" t="inlineStr">
        <is>
          <t>Occupied Rooms</t>
        </is>
      </c>
      <c r="B5" s="34">
        <f>COUNTIF('Rent Roll'!M5:M14,"Occupied")</f>
        <v/>
      </c>
    </row>
    <row r="6">
      <c r="A6" s="31" t="inlineStr">
        <is>
          <t>Vacant Rooms</t>
        </is>
      </c>
      <c r="B6" s="32">
        <f>COUNTIF('Rent Roll'!M5:M14,"Vacant")</f>
        <v/>
      </c>
    </row>
    <row r="7">
      <c r="A7" s="33" t="inlineStr">
        <is>
          <t>Occupancy Rate</t>
        </is>
      </c>
      <c r="B7" s="59">
        <f>B4/B3</f>
        <v/>
      </c>
    </row>
    <row r="8">
      <c r="A8" s="31" t="inlineStr">
        <is>
          <t>Total Weekly Rent Roll ($)</t>
        </is>
      </c>
      <c r="B8" s="60">
        <f>SUM('Rent Roll'!F5:F14)</f>
        <v/>
      </c>
    </row>
    <row r="9">
      <c r="A9" s="33" t="inlineStr">
        <is>
          <t>Total Bonds Held ($)</t>
        </is>
      </c>
      <c r="B9" s="61">
        <f>SUM('Rent Roll'!G5:G14)</f>
        <v/>
      </c>
    </row>
    <row r="10">
      <c r="A10" s="31" t="inlineStr">
        <is>
          <t>Total Arrears ($)</t>
        </is>
      </c>
      <c r="B10" s="60">
        <f>SUM('Rent Roll'!L5:L14)</f>
        <v/>
      </c>
    </row>
    <row r="11">
      <c r="A11" s="33" t="inlineStr">
        <is>
          <t>Average Weekly Rent ($)</t>
        </is>
      </c>
      <c r="B11" s="61">
        <f>AVERAGE('Rent Roll'!F5:F14)</f>
        <v/>
      </c>
    </row>
    <row r="12"/>
    <row r="13"/>
    <row r="14">
      <c r="A14" s="38" t="inlineStr">
        <is>
          <t>Room No</t>
        </is>
      </c>
      <c r="B14" s="38" t="inlineStr">
        <is>
          <t>Weekly Rent ($)</t>
        </is>
      </c>
      <c r="D14" s="38" t="inlineStr">
        <is>
          <t>Status</t>
        </is>
      </c>
      <c r="E14" s="38" t="inlineStr">
        <is>
          <t>Count</t>
        </is>
      </c>
    </row>
    <row r="15">
      <c r="A15">
        <f>'Rent Roll'!A5</f>
        <v/>
      </c>
      <c r="B15" s="53">
        <f>'Rent Roll'!F5</f>
        <v/>
      </c>
      <c r="D15" t="inlineStr">
        <is>
          <t>Occupied</t>
        </is>
      </c>
      <c r="E15">
        <f>B4</f>
        <v/>
      </c>
    </row>
    <row r="16">
      <c r="A16">
        <f>'Rent Roll'!A6</f>
        <v/>
      </c>
      <c r="B16" s="53">
        <f>'Rent Roll'!F6</f>
        <v/>
      </c>
      <c r="D16" t="inlineStr">
        <is>
          <t>Vacant</t>
        </is>
      </c>
      <c r="E16">
        <f>B5</f>
        <v/>
      </c>
    </row>
    <row r="17">
      <c r="A17">
        <f>'Rent Roll'!A7</f>
        <v/>
      </c>
      <c r="B17" s="53">
        <f>'Rent Roll'!F7</f>
        <v/>
      </c>
    </row>
    <row r="18">
      <c r="A18">
        <f>'Rent Roll'!A8</f>
        <v/>
      </c>
      <c r="B18" s="53">
        <f>'Rent Roll'!F8</f>
        <v/>
      </c>
    </row>
    <row r="19">
      <c r="A19">
        <f>'Rent Roll'!A9</f>
        <v/>
      </c>
      <c r="B19" s="53">
        <f>'Rent Roll'!F9</f>
        <v/>
      </c>
      <c r="D19" s="38" t="inlineStr">
        <is>
          <t>Week</t>
        </is>
      </c>
      <c r="E19" s="38" t="inlineStr">
        <is>
          <t>Total Collected ($)</t>
        </is>
      </c>
    </row>
    <row r="20">
      <c r="A20">
        <f>'Rent Roll'!A10</f>
        <v/>
      </c>
      <c r="B20" s="53">
        <f>'Rent Roll'!F10</f>
        <v/>
      </c>
      <c r="D20" t="inlineStr">
        <is>
          <t>Week 1</t>
        </is>
      </c>
      <c r="E20" s="53">
        <f>'Payment Tracker'!D14</f>
        <v/>
      </c>
    </row>
    <row r="21">
      <c r="A21">
        <f>'Rent Roll'!A11</f>
        <v/>
      </c>
      <c r="B21" s="53">
        <f>'Rent Roll'!F11</f>
        <v/>
      </c>
      <c r="D21" t="inlineStr">
        <is>
          <t>Week 2</t>
        </is>
      </c>
      <c r="E21" s="53">
        <f>'Payment Tracker'!E14</f>
        <v/>
      </c>
    </row>
    <row r="22">
      <c r="A22">
        <f>'Rent Roll'!A12</f>
        <v/>
      </c>
      <c r="B22" s="53">
        <f>'Rent Roll'!F12</f>
        <v/>
      </c>
      <c r="D22" t="inlineStr">
        <is>
          <t>Week 3</t>
        </is>
      </c>
      <c r="E22" s="53">
        <f>'Payment Tracker'!F14</f>
        <v/>
      </c>
    </row>
    <row r="23">
      <c r="A23">
        <f>'Rent Roll'!A13</f>
        <v/>
      </c>
      <c r="B23" s="53">
        <f>'Rent Roll'!F13</f>
        <v/>
      </c>
      <c r="D23" t="inlineStr">
        <is>
          <t>Week 4</t>
        </is>
      </c>
      <c r="E23" s="53">
        <f>'Payment Tracker'!G14</f>
        <v/>
      </c>
    </row>
    <row r="24">
      <c r="A24">
        <f>'Rent Roll'!A14</f>
        <v/>
      </c>
      <c r="B24" s="53">
        <f>'Rent Roll'!F14</f>
        <v/>
      </c>
      <c r="D24" t="inlineStr">
        <is>
          <t>Week 5</t>
        </is>
      </c>
      <c r="E24" s="53">
        <f>'Payment Tracker'!H14</f>
        <v/>
      </c>
    </row>
    <row r="25">
      <c r="D25" t="inlineStr">
        <is>
          <t>Week 6</t>
        </is>
      </c>
      <c r="E25" s="53">
        <f>'Payment Tracker'!I14</f>
        <v/>
      </c>
    </row>
    <row r="26">
      <c r="D26" t="inlineStr">
        <is>
          <t>Week 7</t>
        </is>
      </c>
      <c r="E26" s="53">
        <f>'Payment Tracker'!J14</f>
        <v/>
      </c>
    </row>
    <row r="27">
      <c r="D27" t="inlineStr">
        <is>
          <t>Week 8</t>
        </is>
      </c>
      <c r="E27" s="53">
        <f>'Payment Tracker'!K14</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4" customWidth="1" min="1" max="1"/>
    <col width="95" customWidth="1" min="2" max="2"/>
  </cols>
  <sheetData>
    <row r="1">
      <c r="A1" s="23" t="inlineStr">
        <is>
          <t>Instructions — Boarding House Rent Roll Template</t>
        </is>
      </c>
    </row>
    <row r="2"/>
    <row r="3">
      <c r="A3" s="39" t="inlineStr">
        <is>
          <t>Sheet / Topic</t>
        </is>
      </c>
      <c r="B3" s="39" t="inlineStr">
        <is>
          <t>Guidance</t>
        </is>
      </c>
    </row>
    <row r="4" ht="45" customHeight="1">
      <c r="A4" s="40" t="inlineStr">
        <is>
          <t>Rent Roll</t>
        </is>
      </c>
      <c r="B4" s="41" t="inlineStr">
        <is>
          <t>The main sheet listing every room, tenant, contact details, weekly rent, bond held, last payment date and payment status. Payment Status and Days Since Payment update automatically. Arrears are calculated automatically once a tenant is more than 7 days overdue. Update the pale yellow cells (rent, bond, last payment date, room status, notes) as tenants move in/out or pay.</t>
        </is>
      </c>
    </row>
    <row r="5" ht="45" customHeight="1">
      <c r="A5" s="42" t="inlineStr">
        <is>
          <t>Room Status</t>
        </is>
      </c>
      <c r="B5" s="43" t="inlineStr">
        <is>
          <t>Use the drop-down in the Room Status column to mark a room as Occupied or Vacant. This feeds the Occupancy Rate on the Dashboard.</t>
        </is>
      </c>
    </row>
    <row r="6" ht="45" customHeight="1">
      <c r="A6" s="40" t="inlineStr">
        <is>
          <t>Payment Tracker</t>
        </is>
      </c>
      <c r="B6" s="41" t="inlineStr">
        <is>
          <t>Tracks the last 8 weeks of rent payments for each occupied room. Weekly rent and tenant name are pulled automatically from the Rent Roll using VLOOKUP. Enter the amount actually received in each week column (pale yellow). Totals, expected rent, variance and % paid are calculated automatically.</t>
        </is>
      </c>
    </row>
    <row r="7" ht="45" customHeight="1">
      <c r="A7" s="42" t="inlineStr">
        <is>
          <t>Dashboard</t>
        </is>
      </c>
      <c r="B7" s="43" t="inlineStr">
        <is>
          <t>Shows key metrics (occupancy, total weekly rent roll, arrears, bonds held) plus a bar chart of rent by room, a pie chart of occupancy and a line chart of weekly rent collected. All figures update automatically from the other two sheets.</t>
        </is>
      </c>
    </row>
    <row r="8" ht="45" customHeight="1">
      <c r="A8" s="40" t="inlineStr">
        <is>
          <t>Bond Rules (NZ)</t>
        </is>
      </c>
      <c r="B8" s="41" t="inlineStr">
        <is>
          <t>Under the Residential Tenancies Act, boarding house bonds are limited and must be lodged with Tenancy Services within 23 working days. Keep the Bond Held column current and lodge bonds promptly.</t>
        </is>
      </c>
    </row>
    <row r="9" ht="45" customHeight="1">
      <c r="A9" s="42" t="inlineStr">
        <is>
          <t>Look-up Tool</t>
        </is>
      </c>
      <c r="B9" s="43" t="inlineStr">
        <is>
          <t>On the Rent Roll sheet, type a room number into the yellow cell near the bottom to quickly look up the tenant name and weekly rent using VLOOKUP.</t>
        </is>
      </c>
    </row>
    <row r="10" ht="45" customHeight="1">
      <c r="A10" s="40" t="inlineStr">
        <is>
          <t>Tip</t>
        </is>
      </c>
      <c r="B10" s="41" t="inlineStr">
        <is>
          <t>Do not edit cells containing formulas (white background). Only edit the pale yellow input cells to keep the automatic calculations accurate.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2026-07-21T17:24:47Z</dcterms:created>
  <dcterms:modified xmlns:dcterms="http://purl.org/dc/terms/" xmlns:xsi="http://www.w3.org/2001/XMLSchema-instance" xsi:type="dcterms:W3CDTF">2026-07-21T17:24:47Z</dcterms:modified>
</cp:coreProperties>
</file>