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imesheet" sheetId="1" state="visible" r:id="rId1"/>
    <sheet xmlns:r="http://schemas.openxmlformats.org/officeDocument/2006/relationships" name="Wages 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HH:MM"/>
    <numFmt numFmtId="166" formatCode="$#,##0.00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9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/>
    </xf>
    <xf numFmtId="164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2" fontId="4" fillId="4" borderId="1" applyAlignment="1" pivotButton="0" quotePrefix="0" xfId="0">
      <alignment horizontal="center" vertical="center" wrapText="1"/>
    </xf>
    <xf numFmtId="166" fontId="4" fillId="3" borderId="1" applyAlignment="1" pivotButton="0" quotePrefix="0" xfId="0">
      <alignment horizontal="center" vertical="center" wrapText="1"/>
    </xf>
    <xf numFmtId="166" fontId="4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/>
    </xf>
    <xf numFmtId="164" fontId="4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2" fontId="4" fillId="5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0" fontId="5" fillId="6" borderId="0" applyAlignment="1" pivotButton="0" quotePrefix="0" xfId="0">
      <alignment horizontal="right" vertical="center"/>
    </xf>
    <xf numFmtId="0" fontId="6" fillId="6" borderId="0" pivotButton="0" quotePrefix="0" xfId="0"/>
    <xf numFmtId="2" fontId="6" fillId="6" borderId="1" pivotButton="0" quotePrefix="0" xfId="0"/>
    <xf numFmtId="166" fontId="6" fillId="6" borderId="1" pivotButton="0" quotePrefix="0" xfId="0"/>
    <xf numFmtId="0" fontId="1" fillId="0" borderId="0" pivotButton="0" quotePrefix="0" xfId="0"/>
    <xf numFmtId="2" fontId="6" fillId="6" borderId="0" pivotButton="0" quotePrefix="0" xfId="0"/>
    <xf numFmtId="166" fontId="6" fillId="6" borderId="0" pivotButton="0" quotePrefix="0" xfId="0"/>
    <xf numFmtId="0" fontId="4" fillId="0" borderId="1" pivotButton="0" quotePrefix="0" xfId="0"/>
    <xf numFmtId="166" fontId="5" fillId="4" borderId="1" pivotButton="0" quotePrefix="0" xfId="0"/>
    <xf numFmtId="2" fontId="5" fillId="4" borderId="1" pivotButton="0" quotePrefix="0" xfId="0"/>
    <xf numFmtId="1" fontId="5" fillId="4" borderId="1" pivotButton="0" quotePrefix="0" xfId="0"/>
    <xf numFmtId="0" fontId="5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166" fontId="4" fillId="3" borderId="1" applyAlignment="1" pivotButton="0" quotePrefix="0" xfId="0">
      <alignment horizontal="center" vertical="center" wrapText="1"/>
    </xf>
    <xf numFmtId="166" fontId="4" fillId="4" borderId="1" applyAlignment="1" pivotButton="0" quotePrefix="0" xfId="0">
      <alignment horizontal="center" vertical="center" wrapText="1"/>
    </xf>
    <xf numFmtId="164" fontId="4" fillId="5" borderId="1" applyAlignment="1" pivotButton="0" quotePrefix="0" xfId="0">
      <alignment horizontal="center" vertical="center" wrapText="1"/>
    </xf>
    <xf numFmtId="165" fontId="4" fillId="5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166" fontId="6" fillId="6" borderId="1" pivotButton="0" quotePrefix="0" xfId="0"/>
    <xf numFmtId="166" fontId="6" fillId="6" borderId="0" pivotButton="0" quotePrefix="0" xfId="0"/>
    <xf numFmtId="166" fontId="5" fillId="4" borderId="1" pivotButton="0" quotePrefix="0" xfId="0"/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</dxf>
    <dxf>
      <font>
        <name val="Calibri"/>
        <b val="1"/>
        <color rgb="0022C55E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Gross Pay by Employee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'Wages Dashboard'!D3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'Wages Dashboard'!$A$4:$A$11</f>
            </numRef>
          </cat>
          <val>
            <numRef>
              <f>'Wages Dashboard'!$D$4:$D$11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Employee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Gross Pay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Hours Share by Employee</a:t>
            </a:r>
          </a:p>
        </rich>
      </tx>
    </title>
    <plotArea>
      <pieChart>
        <varyColors val="1"/>
        <ser>
          <idx val="0"/>
          <order val="0"/>
          <tx>
            <strRef>
              <f>'Wages Dashboard'!C3</f>
            </strRef>
          </tx>
          <spPr>
            <a:ln xmlns:a="http://schemas.openxmlformats.org/drawingml/2006/main">
              <a:prstDash val="solid"/>
            </a:ln>
          </spPr>
          <cat>
            <numRef>
              <f>'Wages Dashboard'!$A$4:$A$11</f>
            </numRef>
          </cat>
          <val>
            <numRef>
              <f>'Wages Dashboard'!$C$4:$C$11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20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20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5" customWidth="1" min="4" max="4"/>
    <col width="11" customWidth="1" min="5" max="5"/>
    <col width="11" customWidth="1" min="6" max="6"/>
    <col width="10" customWidth="1" min="7" max="7"/>
    <col width="11" customWidth="1" min="8" max="8"/>
    <col width="11" customWidth="1" min="9" max="9"/>
    <col width="13" customWidth="1" min="10" max="10"/>
    <col width="12" customWidth="1" min="11" max="11"/>
    <col width="13" customWidth="1" min="12" max="12"/>
    <col width="13" customWidth="1" min="13" max="13"/>
    <col width="12" customWidth="1" min="14" max="14"/>
    <col width="14" customWidth="1" min="15" max="15"/>
    <col width="14" customWidth="1" min="16" max="16"/>
    <col width="12" customWidth="1" min="17" max="17"/>
  </cols>
  <sheetData>
    <row r="1" ht="24" customHeight="1">
      <c r="A1" s="1" t="inlineStr">
        <is>
          <t>Aotearoa Chippy Co. - Fortnightly Timesheet &amp; Wages</t>
        </is>
      </c>
    </row>
    <row r="2">
      <c r="A2" s="2" t="inlineStr">
        <is>
          <t>NZBN: 9429041234567    IRD/GST No: 123-456-789    Pay period: 07/07/2026 - 20/07/2026</t>
        </is>
      </c>
    </row>
    <row r="3"/>
    <row r="4">
      <c r="A4" s="3" t="inlineStr">
        <is>
          <t>Employee</t>
        </is>
      </c>
      <c r="B4" s="3" t="inlineStr">
        <is>
          <t>Role</t>
        </is>
      </c>
      <c r="C4" s="3" t="inlineStr">
        <is>
          <t>Date</t>
        </is>
      </c>
      <c r="D4" s="3" t="inlineStr">
        <is>
          <t>Job Site</t>
        </is>
      </c>
      <c r="E4" s="3" t="inlineStr">
        <is>
          <t>Start Time</t>
        </is>
      </c>
      <c r="F4" s="3" t="inlineStr">
        <is>
          <t>Finish Time</t>
        </is>
      </c>
      <c r="G4" s="3" t="inlineStr">
        <is>
          <t>Break (hrs)</t>
        </is>
      </c>
      <c r="H4" s="3" t="inlineStr">
        <is>
          <t>Total Hours</t>
        </is>
      </c>
      <c r="I4" s="3" t="inlineStr">
        <is>
          <t>Ordinary Hrs</t>
        </is>
      </c>
      <c r="J4" s="3" t="inlineStr">
        <is>
          <t>Overtime Hrs (1.5x)</t>
        </is>
      </c>
      <c r="K4" s="3" t="inlineStr">
        <is>
          <t>Hourly Rate ($)</t>
        </is>
      </c>
      <c r="L4" s="3" t="inlineStr">
        <is>
          <t>Ordinary Pay ($)</t>
        </is>
      </c>
      <c r="M4" s="3" t="inlineStr">
        <is>
          <t>Overtime Pay ($)</t>
        </is>
      </c>
      <c r="N4" s="3" t="inlineStr">
        <is>
          <t>Gross Pay ($)</t>
        </is>
      </c>
      <c r="O4" s="3" t="inlineStr">
        <is>
          <t>PAYE Tax Est. ($)</t>
        </is>
      </c>
      <c r="P4" s="3" t="inlineStr">
        <is>
          <t>KiwiSaver 3% ($)</t>
        </is>
      </c>
      <c r="Q4" s="3" t="inlineStr">
        <is>
          <t>Net Pay ($)</t>
        </is>
      </c>
    </row>
    <row r="5">
      <c r="A5" s="4" t="inlineStr">
        <is>
          <t>Hemi Ngata</t>
        </is>
      </c>
      <c r="B5" s="4" t="inlineStr">
        <is>
          <t>Builder</t>
        </is>
      </c>
      <c r="C5" s="30" t="n">
        <v>46210</v>
      </c>
      <c r="D5" s="4" t="inlineStr">
        <is>
          <t>Auckland CBD</t>
        </is>
      </c>
      <c r="E5" s="31" t="n">
        <v>0.2916666666666667</v>
      </c>
      <c r="F5" s="31" t="n">
        <v>0.6458333333333334</v>
      </c>
      <c r="G5" s="7" t="n">
        <v>0.5</v>
      </c>
      <c r="H5" s="7">
        <f>(F5-E5)*24-G5</f>
        <v/>
      </c>
      <c r="I5" s="7">
        <f>MIN(H5,8)</f>
        <v/>
      </c>
      <c r="J5" s="7">
        <f>MAX(H5-8,0)</f>
        <v/>
      </c>
      <c r="K5" s="32" t="n">
        <v>32.5</v>
      </c>
      <c r="L5" s="33">
        <f>I5*K5</f>
        <v/>
      </c>
      <c r="M5" s="33">
        <f>J5*K5*1.5</f>
        <v/>
      </c>
      <c r="N5" s="33">
        <f>L5+M5</f>
        <v/>
      </c>
      <c r="O5" s="33">
        <f>N5*0.195</f>
        <v/>
      </c>
      <c r="P5" s="33">
        <f>N5*0.03</f>
        <v/>
      </c>
      <c r="Q5" s="33">
        <f>N5-O5-P5</f>
        <v/>
      </c>
    </row>
    <row r="6">
      <c r="A6" s="10" t="inlineStr">
        <is>
          <t>Manaia Wilson</t>
        </is>
      </c>
      <c r="B6" s="10" t="inlineStr">
        <is>
          <t>Apprentice</t>
        </is>
      </c>
      <c r="C6" s="34" t="n">
        <v>46210</v>
      </c>
      <c r="D6" s="10" t="inlineStr">
        <is>
          <t>Auckland CBD</t>
        </is>
      </c>
      <c r="E6" s="35" t="n">
        <v>0.2916666666666667</v>
      </c>
      <c r="F6" s="35" t="n">
        <v>0.6666666666666666</v>
      </c>
      <c r="G6" s="13" t="n">
        <v>0.5</v>
      </c>
      <c r="H6" s="13">
        <f>(F6-E6)*24-G6</f>
        <v/>
      </c>
      <c r="I6" s="13">
        <f>MIN(H6,8)</f>
        <v/>
      </c>
      <c r="J6" s="13">
        <f>MAX(H6-8,0)</f>
        <v/>
      </c>
      <c r="K6" s="32" t="n">
        <v>22</v>
      </c>
      <c r="L6" s="36">
        <f>I6*K6</f>
        <v/>
      </c>
      <c r="M6" s="36">
        <f>J6*K6*1.5</f>
        <v/>
      </c>
      <c r="N6" s="36">
        <f>L6+M6</f>
        <v/>
      </c>
      <c r="O6" s="36">
        <f>N6*0.195</f>
        <v/>
      </c>
      <c r="P6" s="36">
        <f>N6*0.03</f>
        <v/>
      </c>
      <c r="Q6" s="36">
        <f>N6-O6-P6</f>
        <v/>
      </c>
    </row>
    <row r="7">
      <c r="A7" s="4" t="inlineStr">
        <is>
          <t>Liam Thompson</t>
        </is>
      </c>
      <c r="B7" s="4" t="inlineStr">
        <is>
          <t>Foreman</t>
        </is>
      </c>
      <c r="C7" s="30" t="n">
        <v>46211</v>
      </c>
      <c r="D7" s="4" t="inlineStr">
        <is>
          <t>Hamilton</t>
        </is>
      </c>
      <c r="E7" s="31" t="n">
        <v>0.2708333333333333</v>
      </c>
      <c r="F7" s="31" t="n">
        <v>0.7083333333333334</v>
      </c>
      <c r="G7" s="7" t="n">
        <v>0.5</v>
      </c>
      <c r="H7" s="7">
        <f>(F7-E7)*24-G7</f>
        <v/>
      </c>
      <c r="I7" s="7">
        <f>MIN(H7,8)</f>
        <v/>
      </c>
      <c r="J7" s="7">
        <f>MAX(H7-8,0)</f>
        <v/>
      </c>
      <c r="K7" s="32" t="n">
        <v>38</v>
      </c>
      <c r="L7" s="33">
        <f>I7*K7</f>
        <v/>
      </c>
      <c r="M7" s="33">
        <f>J7*K7*1.5</f>
        <v/>
      </c>
      <c r="N7" s="33">
        <f>L7+M7</f>
        <v/>
      </c>
      <c r="O7" s="33">
        <f>N7*0.195</f>
        <v/>
      </c>
      <c r="P7" s="33">
        <f>N7*0.03</f>
        <v/>
      </c>
      <c r="Q7" s="33">
        <f>N7-O7-P7</f>
        <v/>
      </c>
    </row>
    <row r="8">
      <c r="A8" s="10" t="inlineStr">
        <is>
          <t>Aroha Ropata</t>
        </is>
      </c>
      <c r="B8" s="10" t="inlineStr">
        <is>
          <t>Labourer</t>
        </is>
      </c>
      <c r="C8" s="34" t="n">
        <v>46211</v>
      </c>
      <c r="D8" s="10" t="inlineStr">
        <is>
          <t>Tauranga</t>
        </is>
      </c>
      <c r="E8" s="35" t="n">
        <v>0.2916666666666667</v>
      </c>
      <c r="F8" s="35" t="n">
        <v>0.625</v>
      </c>
      <c r="G8" s="13" t="n">
        <v>0.5</v>
      </c>
      <c r="H8" s="13">
        <f>(F8-E8)*24-G8</f>
        <v/>
      </c>
      <c r="I8" s="13">
        <f>MIN(H8,8)</f>
        <v/>
      </c>
      <c r="J8" s="13">
        <f>MAX(H8-8,0)</f>
        <v/>
      </c>
      <c r="K8" s="32" t="n">
        <v>26.5</v>
      </c>
      <c r="L8" s="36">
        <f>I8*K8</f>
        <v/>
      </c>
      <c r="M8" s="36">
        <f>J8*K8*1.5</f>
        <v/>
      </c>
      <c r="N8" s="36">
        <f>L8+M8</f>
        <v/>
      </c>
      <c r="O8" s="36">
        <f>N8*0.195</f>
        <v/>
      </c>
      <c r="P8" s="36">
        <f>N8*0.03</f>
        <v/>
      </c>
      <c r="Q8" s="36">
        <f>N8-O8-P8</f>
        <v/>
      </c>
    </row>
    <row r="9">
      <c r="A9" s="4" t="inlineStr">
        <is>
          <t>Sophie Clarke</t>
        </is>
      </c>
      <c r="B9" s="4" t="inlineStr">
        <is>
          <t>Builder</t>
        </is>
      </c>
      <c r="C9" s="30" t="n">
        <v>46212</v>
      </c>
      <c r="D9" s="4" t="inlineStr">
        <is>
          <t>Wellington</t>
        </is>
      </c>
      <c r="E9" s="31" t="n">
        <v>0.2916666666666667</v>
      </c>
      <c r="F9" s="31" t="n">
        <v>0.75</v>
      </c>
      <c r="G9" s="7" t="n">
        <v>1</v>
      </c>
      <c r="H9" s="7">
        <f>(F9-E9)*24-G9</f>
        <v/>
      </c>
      <c r="I9" s="7">
        <f>MIN(H9,8)</f>
        <v/>
      </c>
      <c r="J9" s="7">
        <f>MAX(H9-8,0)</f>
        <v/>
      </c>
      <c r="K9" s="32" t="n">
        <v>32.5</v>
      </c>
      <c r="L9" s="33">
        <f>I9*K9</f>
        <v/>
      </c>
      <c r="M9" s="33">
        <f>J9*K9*1.5</f>
        <v/>
      </c>
      <c r="N9" s="33">
        <f>L9+M9</f>
        <v/>
      </c>
      <c r="O9" s="33">
        <f>N9*0.195</f>
        <v/>
      </c>
      <c r="P9" s="33">
        <f>N9*0.03</f>
        <v/>
      </c>
      <c r="Q9" s="33">
        <f>N9-O9-P9</f>
        <v/>
      </c>
    </row>
    <row r="10">
      <c r="A10" s="10" t="inlineStr">
        <is>
          <t>Charlotte Wu</t>
        </is>
      </c>
      <c r="B10" s="10" t="inlineStr">
        <is>
          <t>Apprentice</t>
        </is>
      </c>
      <c r="C10" s="34" t="n">
        <v>46212</v>
      </c>
      <c r="D10" s="10" t="inlineStr">
        <is>
          <t>Christchurch</t>
        </is>
      </c>
      <c r="E10" s="35" t="n">
        <v>0.2916666666666667</v>
      </c>
      <c r="F10" s="35" t="n">
        <v>0.6458333333333334</v>
      </c>
      <c r="G10" s="13" t="n">
        <v>0.5</v>
      </c>
      <c r="H10" s="13">
        <f>(F10-E10)*24-G10</f>
        <v/>
      </c>
      <c r="I10" s="13">
        <f>MIN(H10,8)</f>
        <v/>
      </c>
      <c r="J10" s="13">
        <f>MAX(H10-8,0)</f>
        <v/>
      </c>
      <c r="K10" s="32" t="n">
        <v>22</v>
      </c>
      <c r="L10" s="36">
        <f>I10*K10</f>
        <v/>
      </c>
      <c r="M10" s="36">
        <f>J10*K10*1.5</f>
        <v/>
      </c>
      <c r="N10" s="36">
        <f>L10+M10</f>
        <v/>
      </c>
      <c r="O10" s="36">
        <f>N10*0.195</f>
        <v/>
      </c>
      <c r="P10" s="36">
        <f>N10*0.03</f>
        <v/>
      </c>
      <c r="Q10" s="36">
        <f>N10-O10-P10</f>
        <v/>
      </c>
    </row>
    <row r="11">
      <c r="A11" s="4" t="inlineStr">
        <is>
          <t>Wiremu Tane</t>
        </is>
      </c>
      <c r="B11" s="4" t="inlineStr">
        <is>
          <t>Builder</t>
        </is>
      </c>
      <c r="C11" s="30" t="n">
        <v>46213</v>
      </c>
      <c r="D11" s="4" t="inlineStr">
        <is>
          <t>Dunedin</t>
        </is>
      </c>
      <c r="E11" s="31" t="n">
        <v>0.2916666666666667</v>
      </c>
      <c r="F11" s="31" t="n">
        <v>0.7291666666666666</v>
      </c>
      <c r="G11" s="7" t="n">
        <v>0.5</v>
      </c>
      <c r="H11" s="7">
        <f>(F11-E11)*24-G11</f>
        <v/>
      </c>
      <c r="I11" s="7">
        <f>MIN(H11,8)</f>
        <v/>
      </c>
      <c r="J11" s="7">
        <f>MAX(H11-8,0)</f>
        <v/>
      </c>
      <c r="K11" s="32" t="n">
        <v>32.5</v>
      </c>
      <c r="L11" s="33">
        <f>I11*K11</f>
        <v/>
      </c>
      <c r="M11" s="33">
        <f>J11*K11*1.5</f>
        <v/>
      </c>
      <c r="N11" s="33">
        <f>L11+M11</f>
        <v/>
      </c>
      <c r="O11" s="33">
        <f>N11*0.195</f>
        <v/>
      </c>
      <c r="P11" s="33">
        <f>N11*0.03</f>
        <v/>
      </c>
      <c r="Q11" s="33">
        <f>N11-O11-P11</f>
        <v/>
      </c>
    </row>
    <row r="12">
      <c r="A12" s="10" t="inlineStr">
        <is>
          <t>Nikau Harris</t>
        </is>
      </c>
      <c r="B12" s="10" t="inlineStr">
        <is>
          <t>Labourer</t>
        </is>
      </c>
      <c r="C12" s="34" t="n">
        <v>46213</v>
      </c>
      <c r="D12" s="10" t="inlineStr">
        <is>
          <t>Auckland CBD</t>
        </is>
      </c>
      <c r="E12" s="35" t="n">
        <v>0.2916666666666667</v>
      </c>
      <c r="F12" s="35" t="n">
        <v>0.625</v>
      </c>
      <c r="G12" s="13" t="n">
        <v>0.5</v>
      </c>
      <c r="H12" s="13">
        <f>(F12-E12)*24-G12</f>
        <v/>
      </c>
      <c r="I12" s="13">
        <f>MIN(H12,8)</f>
        <v/>
      </c>
      <c r="J12" s="13">
        <f>MAX(H12-8,0)</f>
        <v/>
      </c>
      <c r="K12" s="32" t="n">
        <v>26.5</v>
      </c>
      <c r="L12" s="36">
        <f>I12*K12</f>
        <v/>
      </c>
      <c r="M12" s="36">
        <f>J12*K12*1.5</f>
        <v/>
      </c>
      <c r="N12" s="36">
        <f>L12+M12</f>
        <v/>
      </c>
      <c r="O12" s="36">
        <f>N12*0.195</f>
        <v/>
      </c>
      <c r="P12" s="36">
        <f>N12*0.03</f>
        <v/>
      </c>
      <c r="Q12" s="36">
        <f>N12-O12-P12</f>
        <v/>
      </c>
    </row>
    <row r="13">
      <c r="A13" s="4" t="inlineStr">
        <is>
          <t>Sophie Clarke</t>
        </is>
      </c>
      <c r="B13" s="4" t="inlineStr">
        <is>
          <t>Builder</t>
        </is>
      </c>
      <c r="C13" s="30" t="n">
        <v>46214</v>
      </c>
      <c r="D13" s="4" t="inlineStr">
        <is>
          <t>Wellington</t>
        </is>
      </c>
      <c r="E13" s="31" t="n">
        <v>0.2916666666666667</v>
      </c>
      <c r="F13" s="31" t="n">
        <v>0.7083333333333334</v>
      </c>
      <c r="G13" s="7" t="n">
        <v>0.5</v>
      </c>
      <c r="H13" s="7">
        <f>(F13-E13)*24-G13</f>
        <v/>
      </c>
      <c r="I13" s="7">
        <f>MIN(H13,8)</f>
        <v/>
      </c>
      <c r="J13" s="7">
        <f>MAX(H13-8,0)</f>
        <v/>
      </c>
      <c r="K13" s="32" t="n">
        <v>32.5</v>
      </c>
      <c r="L13" s="33">
        <f>I13*K13</f>
        <v/>
      </c>
      <c r="M13" s="33">
        <f>J13*K13*1.5</f>
        <v/>
      </c>
      <c r="N13" s="33">
        <f>L13+M13</f>
        <v/>
      </c>
      <c r="O13" s="33">
        <f>N13*0.195</f>
        <v/>
      </c>
      <c r="P13" s="33">
        <f>N13*0.03</f>
        <v/>
      </c>
      <c r="Q13" s="33">
        <f>N13-O13-P13</f>
        <v/>
      </c>
    </row>
    <row r="14">
      <c r="A14" s="10" t="inlineStr">
        <is>
          <t>Hemi Ngata</t>
        </is>
      </c>
      <c r="B14" s="10" t="inlineStr">
        <is>
          <t>Builder</t>
        </is>
      </c>
      <c r="C14" s="34" t="n">
        <v>46214</v>
      </c>
      <c r="D14" s="10" t="inlineStr">
        <is>
          <t>Hamilton</t>
        </is>
      </c>
      <c r="E14" s="35" t="n">
        <v>0.2708333333333333</v>
      </c>
      <c r="F14" s="35" t="n">
        <v>0.6875</v>
      </c>
      <c r="G14" s="13" t="n">
        <v>0.5</v>
      </c>
      <c r="H14" s="13">
        <f>(F14-E14)*24-G14</f>
        <v/>
      </c>
      <c r="I14" s="13">
        <f>MIN(H14,8)</f>
        <v/>
      </c>
      <c r="J14" s="13">
        <f>MAX(H14-8,0)</f>
        <v/>
      </c>
      <c r="K14" s="32" t="n">
        <v>32.5</v>
      </c>
      <c r="L14" s="36">
        <f>I14*K14</f>
        <v/>
      </c>
      <c r="M14" s="36">
        <f>J14*K14*1.5</f>
        <v/>
      </c>
      <c r="N14" s="36">
        <f>L14+M14</f>
        <v/>
      </c>
      <c r="O14" s="36">
        <f>N14*0.195</f>
        <v/>
      </c>
      <c r="P14" s="36">
        <f>N14*0.03</f>
        <v/>
      </c>
      <c r="Q14" s="36">
        <f>N14-O14-P14</f>
        <v/>
      </c>
    </row>
    <row r="15">
      <c r="A15" s="15" t="inlineStr">
        <is>
          <t>TOTALS</t>
        </is>
      </c>
      <c r="H15" s="17">
        <f>SUM(H5:H14)</f>
        <v/>
      </c>
      <c r="I15" s="17">
        <f>SUM(I5:I14)</f>
        <v/>
      </c>
      <c r="J15" s="17">
        <f>SUM(J5:J14)</f>
        <v/>
      </c>
      <c r="K15" s="16" t="n"/>
      <c r="L15" s="37">
        <f>SUM(L5:L14)</f>
        <v/>
      </c>
      <c r="M15" s="37">
        <f>SUM(M5:M14)</f>
        <v/>
      </c>
      <c r="N15" s="37">
        <f>SUM(N5:N14)</f>
        <v/>
      </c>
      <c r="O15" s="37">
        <f>SUM(O5:O14)</f>
        <v/>
      </c>
      <c r="P15" s="37">
        <f>SUM(P5:P14)</f>
        <v/>
      </c>
      <c r="Q15" s="37">
        <f>SUM(Q5:Q14)</f>
        <v/>
      </c>
    </row>
  </sheetData>
  <mergeCells count="3">
    <mergeCell ref="A1:Q1"/>
    <mergeCell ref="A2:Q2"/>
    <mergeCell ref="A15:G15"/>
  </mergeCells>
  <conditionalFormatting sqref="J5:J14">
    <cfRule type="expression" priority="1" dxfId="0" stopIfTrue="1">
      <formula>J5&gt;0</formula>
    </cfRule>
  </conditionalFormatting>
  <conditionalFormatting sqref="Q5:Q14">
    <cfRule type="expression" priority="2" dxfId="1" stopIfTrue="1">
      <formula>Q5&gt;0</formula>
    </cfRule>
  </conditionalFormatting>
  <dataValidations count="2">
    <dataValidation sqref="B5:B14" showErrorMessage="1" showInputMessage="1" allowBlank="1" type="list">
      <formula1>"Builder,Apprentice,Foreman,Labourer"</formula1>
    </dataValidation>
    <dataValidation sqref="D5:D14" showErrorMessage="1" showInputMessage="1" allowBlank="1" type="list">
      <formula1>"Auckland CBD,Hamilton,Tauranga,Wellington,Christchurch,Dunedin"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3" customWidth="1" min="3" max="3"/>
    <col width="18" customWidth="1" min="4" max="4"/>
    <col width="15" customWidth="1" min="5" max="5"/>
    <col width="16" customWidth="1" min="6" max="6"/>
  </cols>
  <sheetData>
    <row r="1" ht="22" customHeight="1">
      <c r="A1" s="19" t="inlineStr">
        <is>
          <t>Wages Dashboard - Summary by Employee</t>
        </is>
      </c>
    </row>
    <row r="2"/>
    <row r="3">
      <c r="A3" s="3" t="inlineStr">
        <is>
          <t>Employee</t>
        </is>
      </c>
      <c r="B3" s="3" t="inlineStr">
        <is>
          <t>Role</t>
        </is>
      </c>
      <c r="C3" s="3" t="inlineStr">
        <is>
          <t>Total Hours</t>
        </is>
      </c>
      <c r="D3" s="3" t="inlineStr">
        <is>
          <t>Total Gross Pay ($)</t>
        </is>
      </c>
      <c r="E3" s="3" t="inlineStr">
        <is>
          <t>Total PAYE ($)</t>
        </is>
      </c>
      <c r="F3" s="3" t="inlineStr">
        <is>
          <t>Total Net Pay ($)</t>
        </is>
      </c>
    </row>
    <row r="4">
      <c r="A4" s="4" t="inlineStr">
        <is>
          <t>Hemi Ngata</t>
        </is>
      </c>
      <c r="B4" s="4" t="inlineStr">
        <is>
          <t>Builder</t>
        </is>
      </c>
      <c r="C4" s="7">
        <f>SUMIF(Timesheet!A5:A14,A4,Timesheet!H5:H14)</f>
        <v/>
      </c>
      <c r="D4" s="33">
        <f>SUMIF(Timesheet!A5:A14,A4,Timesheet!N5:N14)</f>
        <v/>
      </c>
      <c r="E4" s="33">
        <f>SUMIF(Timesheet!A5:A14,A4,Timesheet!O5:O14)</f>
        <v/>
      </c>
      <c r="F4" s="33">
        <f>SUMIF(Timesheet!A5:A14,A4,Timesheet!Q5:Q14)</f>
        <v/>
      </c>
    </row>
    <row r="5">
      <c r="A5" s="10" t="inlineStr">
        <is>
          <t>Manaia Wilson</t>
        </is>
      </c>
      <c r="B5" s="10" t="inlineStr">
        <is>
          <t>Apprentice</t>
        </is>
      </c>
      <c r="C5" s="13">
        <f>SUMIF(Timesheet!A5:A14,A5,Timesheet!H5:H14)</f>
        <v/>
      </c>
      <c r="D5" s="36">
        <f>SUMIF(Timesheet!A5:A14,A5,Timesheet!N5:N14)</f>
        <v/>
      </c>
      <c r="E5" s="36">
        <f>SUMIF(Timesheet!A5:A14,A5,Timesheet!O5:O14)</f>
        <v/>
      </c>
      <c r="F5" s="36">
        <f>SUMIF(Timesheet!A5:A14,A5,Timesheet!Q5:Q14)</f>
        <v/>
      </c>
    </row>
    <row r="6">
      <c r="A6" s="4" t="inlineStr">
        <is>
          <t>Liam Thompson</t>
        </is>
      </c>
      <c r="B6" s="4" t="inlineStr">
        <is>
          <t>Foreman</t>
        </is>
      </c>
      <c r="C6" s="7">
        <f>SUMIF(Timesheet!A5:A14,A6,Timesheet!H5:H14)</f>
        <v/>
      </c>
      <c r="D6" s="33">
        <f>SUMIF(Timesheet!A5:A14,A6,Timesheet!N5:N14)</f>
        <v/>
      </c>
      <c r="E6" s="33">
        <f>SUMIF(Timesheet!A5:A14,A6,Timesheet!O5:O14)</f>
        <v/>
      </c>
      <c r="F6" s="33">
        <f>SUMIF(Timesheet!A5:A14,A6,Timesheet!Q5:Q14)</f>
        <v/>
      </c>
    </row>
    <row r="7">
      <c r="A7" s="10" t="inlineStr">
        <is>
          <t>Aroha Ropata</t>
        </is>
      </c>
      <c r="B7" s="10" t="inlineStr">
        <is>
          <t>Labourer</t>
        </is>
      </c>
      <c r="C7" s="13">
        <f>SUMIF(Timesheet!A5:A14,A7,Timesheet!H5:H14)</f>
        <v/>
      </c>
      <c r="D7" s="36">
        <f>SUMIF(Timesheet!A5:A14,A7,Timesheet!N5:N14)</f>
        <v/>
      </c>
      <c r="E7" s="36">
        <f>SUMIF(Timesheet!A5:A14,A7,Timesheet!O5:O14)</f>
        <v/>
      </c>
      <c r="F7" s="36">
        <f>SUMIF(Timesheet!A5:A14,A7,Timesheet!Q5:Q14)</f>
        <v/>
      </c>
    </row>
    <row r="8">
      <c r="A8" s="4" t="inlineStr">
        <is>
          <t>Sophie Clarke</t>
        </is>
      </c>
      <c r="B8" s="4" t="inlineStr">
        <is>
          <t>Builder</t>
        </is>
      </c>
      <c r="C8" s="7">
        <f>SUMIF(Timesheet!A5:A14,A8,Timesheet!H5:H14)</f>
        <v/>
      </c>
      <c r="D8" s="33">
        <f>SUMIF(Timesheet!A5:A14,A8,Timesheet!N5:N14)</f>
        <v/>
      </c>
      <c r="E8" s="33">
        <f>SUMIF(Timesheet!A5:A14,A8,Timesheet!O5:O14)</f>
        <v/>
      </c>
      <c r="F8" s="33">
        <f>SUMIF(Timesheet!A5:A14,A8,Timesheet!Q5:Q14)</f>
        <v/>
      </c>
    </row>
    <row r="9">
      <c r="A9" s="10" t="inlineStr">
        <is>
          <t>Charlotte Wu</t>
        </is>
      </c>
      <c r="B9" s="10" t="inlineStr">
        <is>
          <t>Apprentice</t>
        </is>
      </c>
      <c r="C9" s="13">
        <f>SUMIF(Timesheet!A5:A14,A9,Timesheet!H5:H14)</f>
        <v/>
      </c>
      <c r="D9" s="36">
        <f>SUMIF(Timesheet!A5:A14,A9,Timesheet!N5:N14)</f>
        <v/>
      </c>
      <c r="E9" s="36">
        <f>SUMIF(Timesheet!A5:A14,A9,Timesheet!O5:O14)</f>
        <v/>
      </c>
      <c r="F9" s="36">
        <f>SUMIF(Timesheet!A5:A14,A9,Timesheet!Q5:Q14)</f>
        <v/>
      </c>
    </row>
    <row r="10">
      <c r="A10" s="4" t="inlineStr">
        <is>
          <t>Wiremu Tane</t>
        </is>
      </c>
      <c r="B10" s="4" t="inlineStr">
        <is>
          <t>Builder</t>
        </is>
      </c>
      <c r="C10" s="7">
        <f>SUMIF(Timesheet!A5:A14,A10,Timesheet!H5:H14)</f>
        <v/>
      </c>
      <c r="D10" s="33">
        <f>SUMIF(Timesheet!A5:A14,A10,Timesheet!N5:N14)</f>
        <v/>
      </c>
      <c r="E10" s="33">
        <f>SUMIF(Timesheet!A5:A14,A10,Timesheet!O5:O14)</f>
        <v/>
      </c>
      <c r="F10" s="33">
        <f>SUMIF(Timesheet!A5:A14,A10,Timesheet!Q5:Q14)</f>
        <v/>
      </c>
    </row>
    <row r="11">
      <c r="A11" s="10" t="inlineStr">
        <is>
          <t>Nikau Harris</t>
        </is>
      </c>
      <c r="B11" s="10" t="inlineStr">
        <is>
          <t>Labourer</t>
        </is>
      </c>
      <c r="C11" s="13">
        <f>SUMIF(Timesheet!A5:A14,A11,Timesheet!H5:H14)</f>
        <v/>
      </c>
      <c r="D11" s="36">
        <f>SUMIF(Timesheet!A5:A14,A11,Timesheet!N5:N14)</f>
        <v/>
      </c>
      <c r="E11" s="36">
        <f>SUMIF(Timesheet!A5:A14,A11,Timesheet!O5:O14)</f>
        <v/>
      </c>
      <c r="F11" s="36">
        <f>SUMIF(Timesheet!A5:A14,A11,Timesheet!Q5:Q14)</f>
        <v/>
      </c>
    </row>
    <row r="12">
      <c r="A12" s="16" t="inlineStr">
        <is>
          <t>TOTALS</t>
        </is>
      </c>
      <c r="C12" s="20">
        <f>SUM(C4:C11)</f>
        <v/>
      </c>
      <c r="D12" s="38">
        <f>SUM(D4:D11)</f>
        <v/>
      </c>
      <c r="E12" s="38">
        <f>SUM(E4:E11)</f>
        <v/>
      </c>
      <c r="F12" s="38">
        <f>SUM(F4:F11)</f>
        <v/>
      </c>
    </row>
    <row r="13"/>
    <row r="14">
      <c r="A14" s="16" t="inlineStr">
        <is>
          <t>Key Metrics</t>
        </is>
      </c>
    </row>
    <row r="15">
      <c r="A15" s="22" t="inlineStr">
        <is>
          <t>Average Hourly Rate</t>
        </is>
      </c>
      <c r="B15" s="39">
        <f>IFERROR(AVERAGE(Timesheet!K5:K14),0)</f>
        <v/>
      </c>
    </row>
    <row r="16">
      <c r="A16" s="22" t="inlineStr">
        <is>
          <t>Total Overtime Hours</t>
        </is>
      </c>
      <c r="B16" s="24">
        <f>SUM(Timesheet!J5:J14)</f>
        <v/>
      </c>
    </row>
    <row r="17">
      <c r="A17" s="22" t="inlineStr">
        <is>
          <t>Highest Gross Pay</t>
        </is>
      </c>
      <c r="B17" s="39">
        <f>MAX(Timesheet!N5:N14)</f>
        <v/>
      </c>
    </row>
    <row r="18">
      <c r="A18" s="22" t="inlineStr">
        <is>
          <t>Employees with Overtime</t>
        </is>
      </c>
      <c r="B18" s="25">
        <f>COUNTIF(Timesheet!J5:J14,"&gt;0")</f>
        <v/>
      </c>
    </row>
  </sheetData>
  <mergeCells count="3">
    <mergeCell ref="A1:F1"/>
    <mergeCell ref="A12:B12"/>
    <mergeCell ref="A14:B1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22" customHeight="1">
      <c r="A1" s="19" t="inlineStr">
        <is>
          <t>Instructions - Chippy Timesheet &amp; Wages Template</t>
        </is>
      </c>
    </row>
    <row r="2"/>
    <row r="3">
      <c r="A3" s="3" t="inlineStr">
        <is>
          <t>Sheet / Column</t>
        </is>
      </c>
      <c r="B3" s="3" t="inlineStr">
        <is>
          <t>Guidance</t>
        </is>
      </c>
    </row>
    <row r="4" ht="32" customHeight="1">
      <c r="A4" s="26" t="inlineStr">
        <is>
          <t>Timesheet sheet</t>
        </is>
      </c>
      <c r="B4" s="27" t="inlineStr">
        <is>
          <t>Enter one row per employee per shift worked. Update the pale yellow Hourly Rate cell for each employee as required.</t>
        </is>
      </c>
    </row>
    <row r="5" ht="32" customHeight="1">
      <c r="A5" s="28" t="inlineStr">
        <is>
          <t>Employee / Role / Job Site</t>
        </is>
      </c>
      <c r="B5" s="29" t="inlineStr">
        <is>
          <t>Type the worker's name, choose Role and Job Site from the dropdown lists provided.</t>
        </is>
      </c>
    </row>
    <row r="6" ht="32" customHeight="1">
      <c r="A6" s="26" t="inlineStr">
        <is>
          <t>Start Time / Finish Time</t>
        </is>
      </c>
      <c r="B6" s="27" t="inlineStr">
        <is>
          <t>Enter times in 24-hour HH:MM format, e.g. 07:00 or 15:30.</t>
        </is>
      </c>
    </row>
    <row r="7" ht="32" customHeight="1">
      <c r="A7" s="28" t="inlineStr">
        <is>
          <t>Break (hrs)</t>
        </is>
      </c>
      <c r="B7" s="29" t="inlineStr">
        <is>
          <t>Enter unpaid break time taken during the shift, in decimal hours (e.g. 0.5 for 30 minutes).</t>
        </is>
      </c>
    </row>
    <row r="8" ht="32" customHeight="1">
      <c r="A8" s="26" t="inlineStr">
        <is>
          <t>Total / Ordinary / Overtime Hours</t>
        </is>
      </c>
      <c r="B8" s="27" t="inlineStr">
        <is>
          <t>Calculated automatically. Ordinary Hours are capped at 8 per day; anything above is Overtime at 1.5x.</t>
        </is>
      </c>
    </row>
    <row r="9" ht="32" customHeight="1">
      <c r="A9" s="28" t="inlineStr">
        <is>
          <t>Hourly Rate, Pay &amp; PAYE columns</t>
        </is>
      </c>
      <c r="B9" s="29" t="inlineStr">
        <is>
          <t>Ordinary Pay, Overtime Pay, Gross Pay, PAYE Tax estimate (19.5%), KiwiSaver (3%) and Net Pay all calculate automatically.</t>
        </is>
      </c>
    </row>
    <row r="10" ht="32" customHeight="1">
      <c r="A10" s="26" t="inlineStr">
        <is>
          <t>PAYE Tax Estimate</t>
        </is>
      </c>
      <c r="B10" s="27" t="inlineStr">
        <is>
          <t>This is a simplified flat estimate for budgeting only - use IRD's PAYE calculator or payroll software for accurate deductions.</t>
        </is>
      </c>
    </row>
    <row r="11" ht="32" customHeight="1">
      <c r="A11" s="28" t="inlineStr">
        <is>
          <t>Wages Dashboard sheet</t>
        </is>
      </c>
      <c r="B11" s="29" t="inlineStr">
        <is>
          <t>Automatically summarises total hours, gross pay, PAYE and net pay per employee using SUMIF formulas, plus charts and key metrics.</t>
        </is>
      </c>
    </row>
    <row r="12" ht="32" customHeight="1">
      <c r="A12" s="26" t="inlineStr">
        <is>
          <t>Key Metrics</t>
        </is>
      </c>
      <c r="B12" s="27" t="inlineStr">
        <is>
          <t>Shows average hourly rate, total overtime hours, highest gross pay and count of employees who worked overtime.</t>
        </is>
      </c>
    </row>
    <row r="13" ht="32" customHeight="1">
      <c r="A13" s="28" t="inlineStr">
        <is>
          <t>General</t>
        </is>
      </c>
      <c r="B13" s="29" t="inlineStr">
        <is>
          <t>Add new employees by inserting rows above the TOTALS row on the Timesheet sheet, then extend the summary ranges on the Dashboard sheet if needed.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2026-07-21T17:11:25Z</dcterms:created>
  <dcterms:modified xmlns:dcterms="http://purl.org/dc/terms/" xmlns:xsi="http://www.w3.org/2001/XMLSchema-instance" xsi:type="dcterms:W3CDTF">2026-07-21T17:11:25Z</dcterms:modified>
</cp:coreProperties>
</file>