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s Planner" sheetId="1" state="visible" r:id="rId1"/>
    <sheet xmlns:r="http://schemas.openxmlformats.org/officeDocument/2006/relationships" name="Council Referenc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>
    <definedName name="_xlnm._FilterDatabase" localSheetId="0" hidden="1">'Rates Planner'!$A$2:$T$12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i val="1"/>
      <color rgb="006B7280"/>
    </font>
    <font>
      <b val="1"/>
      <color rgb="00FFFFFF"/>
      <sz val="12"/>
    </font>
    <font>
      <b val="1"/>
    </font>
    <font>
      <b val="1"/>
      <color rgb="000F766E"/>
      <sz val="14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1" fillId="5" borderId="0" applyAlignment="1" pivotButton="0" quotePrefix="0" xfId="0">
      <alignment horizontal="center" vertical="center" wrapText="1"/>
    </xf>
    <xf numFmtId="0" fontId="0" fillId="5" borderId="0" pivotButton="0" quotePrefix="0" xfId="0"/>
    <xf numFmtId="0" fontId="4" fillId="6" borderId="0" applyAlignment="1" pivotButton="0" quotePrefix="0" xfId="0">
      <alignment horizontal="left" vertical="center" wrapText="1"/>
    </xf>
    <xf numFmtId="0" fontId="4" fillId="6" borderId="0" pivotButton="0" quotePrefix="0" xfId="0"/>
    <xf numFmtId="0" fontId="5" fillId="3" borderId="1" applyAlignment="1" pivotButton="0" quotePrefix="0" xfId="0">
      <alignment horizontal="left" vertical="center" wrapText="1"/>
    </xf>
    <xf numFmtId="165" fontId="6" fillId="0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5" fillId="0" borderId="0" pivotButton="0" quotePrefix="0" xfId="0"/>
    <xf numFmtId="0" fontId="5" fillId="7" borderId="1" applyAlignment="1" pivotButton="0" quotePrefix="0" xfId="0">
      <alignment horizontal="left" vertical="center" wrapText="1"/>
    </xf>
    <xf numFmtId="165" fontId="0" fillId="0" borderId="0" pivotButton="0" quotePrefix="0" xfId="0"/>
    <xf numFmtId="164" fontId="0" fillId="0" borderId="0" pivotButton="0" quotePrefix="0" xfId="0"/>
    <xf numFmtId="166" fontId="6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0" fontId="2" fillId="8" borderId="0" pivotButton="0" quotePrefix="0" xfId="0"/>
    <xf numFmtId="0" fontId="5" fillId="0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center" vertical="center" wrapText="1"/>
    </xf>
    <xf numFmtId="165" fontId="0" fillId="0" borderId="0" pivotButton="0" quotePrefix="0" xfId="0"/>
    <xf numFmtId="164" fontId="0" fillId="0" borderId="0" pivotButton="0" quotePrefix="0" xfId="0"/>
    <xf numFmtId="166" fontId="6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Scheduled vs paid by instalment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'Dashboard'!H5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'Dashboard'!$G$6:$G$15</f>
            </numRef>
          </cat>
          <val>
            <numRef>
              <f>'Dashboard'!$H$6:$H$15</f>
            </numRef>
          </val>
        </ser>
        <ser>
          <idx val="1"/>
          <order val="1"/>
          <tx>
            <strRef>
              <f>'Dashboard'!I5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'Dashboard'!$G$6:$G$15</f>
            </numRef>
          </cat>
          <val>
            <numRef>
              <f>'Dashboard'!$I$6:$I$15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Payment status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'Dashboard'!$D$5:$D$9</f>
            </numRef>
          </cat>
          <val>
            <numRef>
              <f>'Dashboard'!$E$5:$E$9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Instalment amounts by due date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'Dashboard'!L5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'Dashboard'!$K$6:$K$15</f>
            </numRef>
          </cat>
          <val>
            <numRef>
              <f>'Dashboard'!$L$6:$L$15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14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33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16" customWidth="1" min="2" max="2"/>
    <col width="22" customWidth="1" min="3" max="3"/>
    <col width="15" customWidth="1" min="4" max="4"/>
    <col width="14" customWidth="1" min="5" max="5"/>
    <col width="22" customWidth="1" min="6" max="6"/>
    <col width="11" customWidth="1" min="7" max="7"/>
    <col width="12" customWidth="1" min="8" max="8"/>
    <col width="12" customWidth="1" min="9" max="9"/>
    <col width="15" customWidth="1" min="10" max="10"/>
    <col width="14" customWidth="1" min="11" max="11"/>
    <col width="13" customWidth="1" min="12" max="12"/>
    <col width="12" customWidth="1" min="13" max="13"/>
    <col width="16" customWidth="1" min="14" max="14"/>
    <col width="15" customWidth="1" min="15" max="15"/>
    <col width="13" customWidth="1" min="16" max="16"/>
    <col width="9" customWidth="1" min="17" max="17"/>
    <col width="11" customWidth="1" min="18" max="18"/>
    <col width="11" customWidth="1" min="19" max="19"/>
    <col width="30" customWidth="1" min="20" max="20"/>
  </cols>
  <sheetData>
    <row r="1" ht="30" customHeight="1">
      <c r="A1" s="1" t="inlineStr">
        <is>
          <t>Council Rates Payment Planner — Aotearoa New Zealand (2026)</t>
        </is>
      </c>
    </row>
    <row r="2" ht="42" customHeight="1">
      <c r="A2" s="2" t="inlineStr">
        <is>
          <t>Property ID</t>
        </is>
      </c>
      <c r="B2" s="2" t="inlineStr">
        <is>
          <t>Ratepayer name</t>
        </is>
      </c>
      <c r="C2" s="2" t="inlineStr">
        <is>
          <t>Property address</t>
        </is>
      </c>
      <c r="D2" s="2" t="inlineStr">
        <is>
          <t>Suburb</t>
        </is>
      </c>
      <c r="E2" s="2" t="inlineStr">
        <is>
          <t>City</t>
        </is>
      </c>
      <c r="F2" s="2" t="inlineStr">
        <is>
          <t>Council</t>
        </is>
      </c>
      <c r="G2" s="2" t="inlineStr">
        <is>
          <t>Rating year</t>
        </is>
      </c>
      <c r="H2" s="2" t="inlineStr">
        <is>
          <t>Instalment number</t>
        </is>
      </c>
      <c r="I2" s="2" t="inlineStr">
        <is>
          <t>Due date</t>
        </is>
      </c>
      <c r="J2" s="2" t="inlineStr">
        <is>
          <t>Annual rates estimate (NZD)</t>
        </is>
      </c>
      <c r="K2" s="2" t="inlineStr">
        <is>
          <t>Instalment amount (NZD)</t>
        </is>
      </c>
      <c r="L2" s="2" t="inlineStr">
        <is>
          <t>Amount paid (NZD)</t>
        </is>
      </c>
      <c r="M2" s="2" t="inlineStr">
        <is>
          <t>Paid date</t>
        </is>
      </c>
      <c r="N2" s="2" t="inlineStr">
        <is>
          <t>Payment method</t>
        </is>
      </c>
      <c r="O2" s="2" t="inlineStr">
        <is>
          <t>Payment reference</t>
        </is>
      </c>
      <c r="P2" s="2" t="inlineStr">
        <is>
          <t>Balance owing (NZD)</t>
        </is>
      </c>
      <c r="Q2" s="2" t="inlineStr">
        <is>
          <t>% paid</t>
        </is>
      </c>
      <c r="R2" s="2" t="inlineStr">
        <is>
          <t>Days until due</t>
        </is>
      </c>
      <c r="S2" s="2" t="inlineStr">
        <is>
          <t>Payment status</t>
        </is>
      </c>
      <c r="T2" s="2" t="inlineStr">
        <is>
          <t>Notes</t>
        </is>
      </c>
    </row>
    <row r="3">
      <c r="A3" s="3" t="inlineStr">
        <is>
          <t>P-1001</t>
        </is>
      </c>
      <c r="B3" s="4" t="inlineStr">
        <is>
          <t>Aroha Rangi</t>
        </is>
      </c>
      <c r="C3" s="4" t="inlineStr">
        <is>
          <t>14 Kauri Lane</t>
        </is>
      </c>
      <c r="D3" s="4" t="inlineStr">
        <is>
          <t>Grey Lynn</t>
        </is>
      </c>
      <c r="E3" s="4" t="inlineStr">
        <is>
          <t>Auckland</t>
        </is>
      </c>
      <c r="F3" s="4" t="inlineStr">
        <is>
          <t>Auckland Council</t>
        </is>
      </c>
      <c r="G3" s="5" t="inlineStr">
        <is>
          <t>2026/27</t>
        </is>
      </c>
      <c r="H3" s="3" t="n">
        <v>1</v>
      </c>
      <c r="I3" s="33" t="n">
        <v>46265</v>
      </c>
      <c r="J3" s="34" t="n">
        <v>4850</v>
      </c>
      <c r="K3" s="35">
        <f>ROUND(J3/VLOOKUP(F3,'Council Reference'!$A$2:$D$11,4,FALSE),2)</f>
        <v/>
      </c>
      <c r="L3" s="34" t="n">
        <v>1212.5</v>
      </c>
      <c r="M3" s="36" t="n">
        <v>46246</v>
      </c>
      <c r="N3" s="10" t="inlineStr">
        <is>
          <t>Direct Debit</t>
        </is>
      </c>
      <c r="O3" s="10" t="inlineStr">
        <is>
          <t>AKL-R-77451</t>
        </is>
      </c>
      <c r="P3" s="35">
        <f>MAX(0,K3-L3)</f>
        <v/>
      </c>
      <c r="Q3" s="37">
        <f>IF(K3=0,0,MIN(1,L3/K3))</f>
        <v/>
      </c>
      <c r="R3" s="3">
        <f>I3-TODAY()</f>
        <v/>
      </c>
      <c r="S3" s="3">
        <f>IF(P3=0,IF(I3&lt;TODAY(),"Overdue",IF(I3-TODAY()&lt;=14,"Due soon","Planned")),IF(P3=0,"Unpaid",IF(P3&lt;K3,"Part-paid","Paid")))</f>
        <v/>
      </c>
      <c r="T3" s="10" t="inlineStr">
        <is>
          <t>Paid early via direct debit</t>
        </is>
      </c>
    </row>
    <row r="4">
      <c r="A4" s="12" t="inlineStr">
        <is>
          <t>P-1002</t>
        </is>
      </c>
      <c r="B4" s="13" t="inlineStr">
        <is>
          <t>Liam Thompson</t>
        </is>
      </c>
      <c r="C4" s="13" t="inlineStr">
        <is>
          <t>27 Tinakori Road</t>
        </is>
      </c>
      <c r="D4" s="13" t="inlineStr">
        <is>
          <t>Thorndon</t>
        </is>
      </c>
      <c r="E4" s="13" t="inlineStr">
        <is>
          <t>Wellington</t>
        </is>
      </c>
      <c r="F4" s="13" t="inlineStr">
        <is>
          <t>Wellington City Council</t>
        </is>
      </c>
      <c r="G4" s="5" t="inlineStr">
        <is>
          <t>2026/27</t>
        </is>
      </c>
      <c r="H4" s="12" t="n">
        <v>1</v>
      </c>
      <c r="I4" s="38" t="n">
        <v>46295</v>
      </c>
      <c r="J4" s="34" t="n">
        <v>5220</v>
      </c>
      <c r="K4" s="39">
        <f>ROUND(J4/VLOOKUP(F4,'Council Reference'!$A$2:$D$11,4,FALSE),2)</f>
        <v/>
      </c>
      <c r="L4" s="34" t="n">
        <v>600</v>
      </c>
      <c r="M4" s="36" t="n">
        <v>46225</v>
      </c>
      <c r="N4" s="10" t="inlineStr">
        <is>
          <t>Internet Banking</t>
        </is>
      </c>
      <c r="O4" s="10" t="inlineStr">
        <is>
          <t>WCC-88520</t>
        </is>
      </c>
      <c r="P4" s="39">
        <f>MAX(0,K4-L4)</f>
        <v/>
      </c>
      <c r="Q4" s="40">
        <f>IF(K4=0,0,MIN(1,L4/K4))</f>
        <v/>
      </c>
      <c r="R4" s="12">
        <f>I4-TODAY()</f>
        <v/>
      </c>
      <c r="S4" s="12">
        <f>IF(P4=0,IF(I4&lt;TODAY(),"Overdue",IF(I4-TODAY()&lt;=14,"Due soon","Planned")),IF(P4=0,"Unpaid",IF(P4&lt;K4,"Part-paid","Paid")))</f>
        <v/>
      </c>
      <c r="T4" s="10" t="inlineStr">
        <is>
          <t>Part payment made</t>
        </is>
      </c>
    </row>
    <row r="5">
      <c r="A5" s="3" t="inlineStr">
        <is>
          <t>P-1003</t>
        </is>
      </c>
      <c r="B5" s="4" t="inlineStr">
        <is>
          <t>Charlotte Wilson</t>
        </is>
      </c>
      <c r="C5" s="4" t="inlineStr">
        <is>
          <t>89 Fendalton Road</t>
        </is>
      </c>
      <c r="D5" s="4" t="inlineStr">
        <is>
          <t>Fendalton</t>
        </is>
      </c>
      <c r="E5" s="4" t="inlineStr">
        <is>
          <t>Christchurch</t>
        </is>
      </c>
      <c r="F5" s="4" t="inlineStr">
        <is>
          <t>Christchurch City Council</t>
        </is>
      </c>
      <c r="G5" s="5" t="inlineStr">
        <is>
          <t>2026/27</t>
        </is>
      </c>
      <c r="H5" s="3" t="n">
        <v>1</v>
      </c>
      <c r="I5" s="33" t="n">
        <v>46265</v>
      </c>
      <c r="J5" s="34" t="n">
        <v>3980</v>
      </c>
      <c r="K5" s="35">
        <f>ROUND(J5/VLOOKUP(F5,'Council Reference'!$A$2:$D$11,4,FALSE),2)</f>
        <v/>
      </c>
      <c r="L5" s="34" t="n">
        <v>0</v>
      </c>
      <c r="M5" s="36" t="n"/>
      <c r="N5" s="10" t="inlineStr"/>
      <c r="O5" s="10" t="inlineStr"/>
      <c r="P5" s="35">
        <f>MAX(0,K5-L5)</f>
        <v/>
      </c>
      <c r="Q5" s="37">
        <f>IF(K5=0,0,MIN(1,L5/K5))</f>
        <v/>
      </c>
      <c r="R5" s="3">
        <f>I5-TODAY()</f>
        <v/>
      </c>
      <c r="S5" s="3">
        <f>IF(P5=0,IF(I5&lt;TODAY(),"Overdue",IF(I5-TODAY()&lt;=14,"Due soon","Planned")),IF(P5=0,"Unpaid",IF(P5&lt;K5,"Part-paid","Paid")))</f>
        <v/>
      </c>
      <c r="T5" s="10" t="inlineStr">
        <is>
          <t>Awaiting invoice confirmation</t>
        </is>
      </c>
    </row>
    <row r="6">
      <c r="A6" s="12" t="inlineStr">
        <is>
          <t>P-1004</t>
        </is>
      </c>
      <c r="B6" s="13" t="inlineStr">
        <is>
          <t>Manaia Te Aho</t>
        </is>
      </c>
      <c r="C6" s="13" t="inlineStr">
        <is>
          <t>12 Lake Terrace</t>
        </is>
      </c>
      <c r="D6" s="13" t="inlineStr">
        <is>
          <t>Hamilton Lake</t>
        </is>
      </c>
      <c r="E6" s="13" t="inlineStr">
        <is>
          <t>Hamilton</t>
        </is>
      </c>
      <c r="F6" s="13" t="inlineStr">
        <is>
          <t>Hamilton City Council</t>
        </is>
      </c>
      <c r="G6" s="5" t="inlineStr">
        <is>
          <t>2026/27</t>
        </is>
      </c>
      <c r="H6" s="12" t="n">
        <v>1</v>
      </c>
      <c r="I6" s="38" t="n">
        <v>46254</v>
      </c>
      <c r="J6" s="34" t="n">
        <v>3120</v>
      </c>
      <c r="K6" s="39">
        <f>ROUND(J6/VLOOKUP(F6,'Council Reference'!$A$2:$D$11,4,FALSE),2)</f>
        <v/>
      </c>
      <c r="L6" s="34" t="n">
        <v>0</v>
      </c>
      <c r="M6" s="36" t="n"/>
      <c r="N6" s="10" t="inlineStr"/>
      <c r="O6" s="10" t="inlineStr"/>
      <c r="P6" s="39">
        <f>MAX(0,K6-L6)</f>
        <v/>
      </c>
      <c r="Q6" s="40">
        <f>IF(K6=0,0,MIN(1,L6/K6))</f>
        <v/>
      </c>
      <c r="R6" s="12">
        <f>I6-TODAY()</f>
        <v/>
      </c>
      <c r="S6" s="12">
        <f>IF(P6=0,IF(I6&lt;TODAY(),"Overdue",IF(I6-TODAY()&lt;=14,"Due soon","Planned")),IF(P6=0,"Unpaid",IF(P6&lt;K6,"Part-paid","Paid")))</f>
        <v/>
      </c>
      <c r="T6" s="10" t="inlineStr">
        <is>
          <t>Due shortly</t>
        </is>
      </c>
    </row>
    <row r="7">
      <c r="A7" s="3" t="inlineStr">
        <is>
          <t>P-1005</t>
        </is>
      </c>
      <c r="B7" s="4" t="inlineStr">
        <is>
          <t>Sophie Martin</t>
        </is>
      </c>
      <c r="C7" s="4" t="inlineStr">
        <is>
          <t>45 Cameron Road</t>
        </is>
      </c>
      <c r="D7" s="4" t="inlineStr">
        <is>
          <t>Tauranga Central</t>
        </is>
      </c>
      <c r="E7" s="4" t="inlineStr">
        <is>
          <t>Tauranga</t>
        </is>
      </c>
      <c r="F7" s="4" t="inlineStr">
        <is>
          <t>Tauranga City Council</t>
        </is>
      </c>
      <c r="G7" s="5" t="inlineStr">
        <is>
          <t>2026/27</t>
        </is>
      </c>
      <c r="H7" s="3" t="n">
        <v>1</v>
      </c>
      <c r="I7" s="33" t="n">
        <v>46171</v>
      </c>
      <c r="J7" s="34" t="n">
        <v>4460</v>
      </c>
      <c r="K7" s="35">
        <f>ROUND(J7/VLOOKUP(F7,'Council Reference'!$A$2:$D$11,4,FALSE),2)</f>
        <v/>
      </c>
      <c r="L7" s="34" t="n">
        <v>1115</v>
      </c>
      <c r="M7" s="36" t="n">
        <v>46163</v>
      </c>
      <c r="N7" s="10" t="inlineStr">
        <is>
          <t>Credit Card</t>
        </is>
      </c>
      <c r="O7" s="10" t="inlineStr">
        <is>
          <t>TGA-90314</t>
        </is>
      </c>
      <c r="P7" s="35">
        <f>MAX(0,K7-L7)</f>
        <v/>
      </c>
      <c r="Q7" s="37">
        <f>IF(K7=0,0,MIN(1,L7/K7))</f>
        <v/>
      </c>
      <c r="R7" s="3">
        <f>I7-TODAY()</f>
        <v/>
      </c>
      <c r="S7" s="3">
        <f>IF(P7=0,IF(I7&lt;TODAY(),"Overdue",IF(I7-TODAY()&lt;=14,"Due soon","Planned")),IF(P7=0,"Unpaid",IF(P7&lt;K7,"Part-paid","Paid")))</f>
        <v/>
      </c>
      <c r="T7" s="10" t="inlineStr">
        <is>
          <t>Instalment 1 fully paid</t>
        </is>
      </c>
    </row>
    <row r="8">
      <c r="A8" s="12" t="inlineStr">
        <is>
          <t>P-1006</t>
        </is>
      </c>
      <c r="B8" s="13" t="inlineStr">
        <is>
          <t>Hemi Ngata</t>
        </is>
      </c>
      <c r="C8" s="13" t="inlineStr">
        <is>
          <t>78 George Street</t>
        </is>
      </c>
      <c r="D8" s="13" t="inlineStr">
        <is>
          <t>North Dunedin</t>
        </is>
      </c>
      <c r="E8" s="13" t="inlineStr">
        <is>
          <t>Dunedin</t>
        </is>
      </c>
      <c r="F8" s="13" t="inlineStr">
        <is>
          <t>Dunedin City Council</t>
        </is>
      </c>
      <c r="G8" s="5" t="inlineStr">
        <is>
          <t>2026/27</t>
        </is>
      </c>
      <c r="H8" s="12" t="n">
        <v>1</v>
      </c>
      <c r="I8" s="38" t="n">
        <v>46203</v>
      </c>
      <c r="J8" s="34" t="n">
        <v>2740</v>
      </c>
      <c r="K8" s="39">
        <f>ROUND(J8/VLOOKUP(F8,'Council Reference'!$A$2:$D$11,4,FALSE),2)</f>
        <v/>
      </c>
      <c r="L8" s="34" t="n">
        <v>300</v>
      </c>
      <c r="M8" s="36" t="n">
        <v>46191</v>
      </c>
      <c r="N8" s="10" t="inlineStr">
        <is>
          <t>Internet Banking</t>
        </is>
      </c>
      <c r="O8" s="10" t="inlineStr">
        <is>
          <t>DCC-33871</t>
        </is>
      </c>
      <c r="P8" s="39">
        <f>MAX(0,K8-L8)</f>
        <v/>
      </c>
      <c r="Q8" s="40">
        <f>IF(K8=0,0,MIN(1,L8/K8))</f>
        <v/>
      </c>
      <c r="R8" s="12">
        <f>I8-TODAY()</f>
        <v/>
      </c>
      <c r="S8" s="12">
        <f>IF(P8=0,IF(I8&lt;TODAY(),"Overdue",IF(I8-TODAY()&lt;=14,"Due soon","Planned")),IF(P8=0,"Unpaid",IF(P8&lt;K8,"Part-paid","Paid")))</f>
        <v/>
      </c>
      <c r="T8" s="10" t="inlineStr">
        <is>
          <t>Balance still outstanding</t>
        </is>
      </c>
    </row>
    <row r="9">
      <c r="A9" s="3" t="inlineStr">
        <is>
          <t>P-1007</t>
        </is>
      </c>
      <c r="B9" s="4" t="inlineStr">
        <is>
          <t>Olivia Fraser</t>
        </is>
      </c>
      <c r="C9" s="4" t="inlineStr">
        <is>
          <t>3 Broadway Avenue</t>
        </is>
      </c>
      <c r="D9" s="4" t="inlineStr">
        <is>
          <t>Hokowhitu</t>
        </is>
      </c>
      <c r="E9" s="4" t="inlineStr">
        <is>
          <t>Palmerston North</t>
        </is>
      </c>
      <c r="F9" s="4" t="inlineStr">
        <is>
          <t>Palmerston North City Council</t>
        </is>
      </c>
      <c r="G9" s="5" t="inlineStr">
        <is>
          <t>2026/27</t>
        </is>
      </c>
      <c r="H9" s="3" t="n">
        <v>1</v>
      </c>
      <c r="I9" s="33" t="n">
        <v>46218</v>
      </c>
      <c r="J9" s="34" t="n">
        <v>2980</v>
      </c>
      <c r="K9" s="35">
        <f>ROUND(J9/VLOOKUP(F9,'Council Reference'!$A$2:$D$11,4,FALSE),2)</f>
        <v/>
      </c>
      <c r="L9" s="34" t="n">
        <v>0</v>
      </c>
      <c r="M9" s="36" t="n"/>
      <c r="N9" s="10" t="inlineStr"/>
      <c r="O9" s="10" t="inlineStr"/>
      <c r="P9" s="35">
        <f>MAX(0,K9-L9)</f>
        <v/>
      </c>
      <c r="Q9" s="37">
        <f>IF(K9=0,0,MIN(1,L9/K9))</f>
        <v/>
      </c>
      <c r="R9" s="3">
        <f>I9-TODAY()</f>
        <v/>
      </c>
      <c r="S9" s="3">
        <f>IF(P9=0,IF(I9&lt;TODAY(),"Overdue",IF(I9-TODAY()&lt;=14,"Due soon","Planned")),IF(P9=0,"Unpaid",IF(P9&lt;K9,"Part-paid","Paid")))</f>
        <v/>
      </c>
      <c r="T9" s="10" t="inlineStr">
        <is>
          <t>Overdue - contact council re penalty</t>
        </is>
      </c>
    </row>
    <row r="10">
      <c r="A10" s="12" t="inlineStr">
        <is>
          <t>P-1008</t>
        </is>
      </c>
      <c r="B10" s="13" t="inlineStr">
        <is>
          <t>Tama King</t>
        </is>
      </c>
      <c r="C10" s="13" t="inlineStr">
        <is>
          <t>56 Marine Parade</t>
        </is>
      </c>
      <c r="D10" s="13" t="inlineStr">
        <is>
          <t>Napier South</t>
        </is>
      </c>
      <c r="E10" s="13" t="inlineStr">
        <is>
          <t>Napier</t>
        </is>
      </c>
      <c r="F10" s="13" t="inlineStr">
        <is>
          <t>Napier City Council</t>
        </is>
      </c>
      <c r="G10" s="5" t="inlineStr">
        <is>
          <t>2026/27</t>
        </is>
      </c>
      <c r="H10" s="12" t="n">
        <v>1</v>
      </c>
      <c r="I10" s="38" t="n">
        <v>46265</v>
      </c>
      <c r="J10" s="34" t="n">
        <v>3350</v>
      </c>
      <c r="K10" s="39">
        <f>ROUND(J10/VLOOKUP(F10,'Council Reference'!$A$2:$D$11,4,FALSE),2)</f>
        <v/>
      </c>
      <c r="L10" s="34" t="n">
        <v>837.5</v>
      </c>
      <c r="M10" s="36" t="n">
        <v>46239</v>
      </c>
      <c r="N10" s="10" t="inlineStr">
        <is>
          <t>Direct Debit</t>
        </is>
      </c>
      <c r="O10" s="10" t="inlineStr">
        <is>
          <t>NCC-66209</t>
        </is>
      </c>
      <c r="P10" s="39">
        <f>MAX(0,K10-L10)</f>
        <v/>
      </c>
      <c r="Q10" s="40">
        <f>IF(K10=0,0,MIN(1,L10/K10))</f>
        <v/>
      </c>
      <c r="R10" s="12">
        <f>I10-TODAY()</f>
        <v/>
      </c>
      <c r="S10" s="12">
        <f>IF(P10=0,IF(I10&lt;TODAY(),"Overdue",IF(I10-TODAY()&lt;=14,"Due soon","Planned")),IF(P10=0,"Unpaid",IF(P10&lt;K10,"Part-paid","Paid")))</f>
        <v/>
      </c>
      <c r="T10" s="10" t="inlineStr">
        <is>
          <t>On direct debit schedule</t>
        </is>
      </c>
    </row>
    <row r="11">
      <c r="A11" s="3" t="inlineStr">
        <is>
          <t>P-1009</t>
        </is>
      </c>
      <c r="B11" s="4" t="inlineStr">
        <is>
          <t>Emma Patel</t>
        </is>
      </c>
      <c r="C11" s="4" t="inlineStr">
        <is>
          <t>21 Nile Street</t>
        </is>
      </c>
      <c r="D11" s="4" t="inlineStr">
        <is>
          <t>Nelson Central</t>
        </is>
      </c>
      <c r="E11" s="4" t="inlineStr">
        <is>
          <t>Nelson</t>
        </is>
      </c>
      <c r="F11" s="4" t="inlineStr">
        <is>
          <t>Nelson City Council</t>
        </is>
      </c>
      <c r="G11" s="5" t="inlineStr">
        <is>
          <t>2026/27</t>
        </is>
      </c>
      <c r="H11" s="3" t="n">
        <v>1</v>
      </c>
      <c r="I11" s="33" t="n">
        <v>46325</v>
      </c>
      <c r="J11" s="34" t="n">
        <v>5710</v>
      </c>
      <c r="K11" s="35">
        <f>ROUND(J11/VLOOKUP(F11,'Council Reference'!$A$2:$D$11,4,FALSE),2)</f>
        <v/>
      </c>
      <c r="L11" s="34" t="n">
        <v>0</v>
      </c>
      <c r="M11" s="36" t="n"/>
      <c r="N11" s="10" t="inlineStr"/>
      <c r="O11" s="10" t="inlineStr"/>
      <c r="P11" s="35">
        <f>MAX(0,K11-L11)</f>
        <v/>
      </c>
      <c r="Q11" s="37">
        <f>IF(K11=0,0,MIN(1,L11/K11))</f>
        <v/>
      </c>
      <c r="R11" s="3">
        <f>I11-TODAY()</f>
        <v/>
      </c>
      <c r="S11" s="3">
        <f>IF(P11=0,IF(I11&lt;TODAY(),"Overdue",IF(I11-TODAY()&lt;=14,"Due soon","Planned")),IF(P11=0,"Unpaid",IF(P11&lt;K11,"Part-paid","Paid")))</f>
        <v/>
      </c>
      <c r="T11" s="10" t="inlineStr">
        <is>
          <t>Instalment planned for October</t>
        </is>
      </c>
    </row>
    <row r="12">
      <c r="A12" s="12" t="inlineStr">
        <is>
          <t>P-1010</t>
        </is>
      </c>
      <c r="B12" s="13" t="inlineStr">
        <is>
          <t>Ngaire Roberts</t>
        </is>
      </c>
      <c r="C12" s="13" t="inlineStr">
        <is>
          <t>9 Fenton Street</t>
        </is>
      </c>
      <c r="D12" s="13" t="inlineStr">
        <is>
          <t>Glenholme</t>
        </is>
      </c>
      <c r="E12" s="13" t="inlineStr">
        <is>
          <t>Rotorua</t>
        </is>
      </c>
      <c r="F12" s="13" t="inlineStr">
        <is>
          <t>Rotorua Lakes Council</t>
        </is>
      </c>
      <c r="G12" s="5" t="inlineStr">
        <is>
          <t>2026/27</t>
        </is>
      </c>
      <c r="H12" s="12" t="n">
        <v>1</v>
      </c>
      <c r="I12" s="38" t="n">
        <v>46244</v>
      </c>
      <c r="J12" s="34" t="n">
        <v>3590</v>
      </c>
      <c r="K12" s="39">
        <f>ROUND(J12/VLOOKUP(F12,'Council Reference'!$A$2:$D$11,4,FALSE),2)</f>
        <v/>
      </c>
      <c r="L12" s="34" t="n">
        <v>897.5</v>
      </c>
      <c r="M12" s="36" t="n">
        <v>46237</v>
      </c>
      <c r="N12" s="10" t="inlineStr">
        <is>
          <t>Internet Banking</t>
        </is>
      </c>
      <c r="O12" s="10" t="inlineStr">
        <is>
          <t>RLC-44783</t>
        </is>
      </c>
      <c r="P12" s="39">
        <f>MAX(0,K12-L12)</f>
        <v/>
      </c>
      <c r="Q12" s="40">
        <f>IF(K12=0,0,MIN(1,L12/K12))</f>
        <v/>
      </c>
      <c r="R12" s="12">
        <f>I12-TODAY()</f>
        <v/>
      </c>
      <c r="S12" s="12">
        <f>IF(P12=0,IF(I12&lt;TODAY(),"Overdue",IF(I12-TODAY()&lt;=14,"Due soon","Planned")),IF(P12=0,"Unpaid",IF(P12&lt;K12,"Part-paid","Paid")))</f>
        <v/>
      </c>
      <c r="T12" s="10" t="inlineStr">
        <is>
          <t>Paid in full</t>
        </is>
      </c>
    </row>
  </sheetData>
  <autoFilter ref="A2:T12"/>
  <mergeCells count="1">
    <mergeCell ref="A1:T1"/>
  </mergeCells>
  <conditionalFormatting sqref="S3:S12">
    <cfRule type="cellIs" priority="1" operator="equal" dxfId="0">
      <formula>"Paid"</formula>
    </cfRule>
    <cfRule type="cellIs" priority="2" operator="equal" dxfId="1">
      <formula>"Overdue"</formula>
    </cfRule>
    <cfRule type="cellIs" priority="3" operator="equal" dxfId="2">
      <formula>"Due soon"</formula>
    </cfRule>
  </conditionalFormatting>
  <conditionalFormatting sqref="P3:P12">
    <cfRule type="expression" priority="4" dxfId="1" stopIfTrue="1">
      <formula>AND($P3&gt;0,$I3&lt;TODAY())</formula>
    </cfRule>
  </conditionalFormatting>
  <dataValidations count="1">
    <dataValidation sqref="N3:N12" showErrorMessage="1" showInputMessage="1" allowBlank="1" type="list">
      <formula1>"Direct Debit,Internet Banking,Credit Card,Cheque,Council Office,EFTPOS"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8" customWidth="1" min="3" max="3"/>
    <col width="20" customWidth="1" min="4" max="4"/>
    <col width="30" customWidth="1" min="5" max="5"/>
  </cols>
  <sheetData>
    <row r="1">
      <c r="A1" s="2" t="inlineStr">
        <is>
          <t>Council</t>
        </is>
      </c>
      <c r="B1" s="2" t="inlineStr">
        <is>
          <t>Region</t>
        </is>
      </c>
      <c r="C1" s="2" t="inlineStr">
        <is>
          <t>Payment frequency</t>
        </is>
      </c>
      <c r="D1" s="2" t="inlineStr">
        <is>
          <t>Instalments per year</t>
        </is>
      </c>
      <c r="E1" s="2" t="inlineStr">
        <is>
          <t>Website / contact</t>
        </is>
      </c>
    </row>
    <row r="2">
      <c r="A2" s="4" t="inlineStr">
        <is>
          <t>Auckland Council</t>
        </is>
      </c>
      <c r="B2" s="3" t="inlineStr">
        <is>
          <t>Auckland</t>
        </is>
      </c>
      <c r="C2" s="3" t="inlineStr">
        <is>
          <t>Quarterly</t>
        </is>
      </c>
      <c r="D2" s="3" t="n">
        <v>4</v>
      </c>
      <c r="E2" s="4" t="inlineStr">
        <is>
          <t>aucklandcouncil.govt.nz</t>
        </is>
      </c>
    </row>
    <row r="3">
      <c r="A3" s="13" t="inlineStr">
        <is>
          <t>Wellington City Council</t>
        </is>
      </c>
      <c r="B3" s="12" t="inlineStr">
        <is>
          <t>Wellington</t>
        </is>
      </c>
      <c r="C3" s="12" t="inlineStr">
        <is>
          <t>Quarterly</t>
        </is>
      </c>
      <c r="D3" s="12" t="n">
        <v>4</v>
      </c>
      <c r="E3" s="13" t="inlineStr">
        <is>
          <t>wellington.govt.nz</t>
        </is>
      </c>
    </row>
    <row r="4">
      <c r="A4" s="4" t="inlineStr">
        <is>
          <t>Christchurch City Council</t>
        </is>
      </c>
      <c r="B4" s="3" t="inlineStr">
        <is>
          <t>Canterbury</t>
        </is>
      </c>
      <c r="C4" s="3" t="inlineStr">
        <is>
          <t>Quarterly</t>
        </is>
      </c>
      <c r="D4" s="3" t="n">
        <v>4</v>
      </c>
      <c r="E4" s="4" t="inlineStr">
        <is>
          <t>ccc.govt.nz</t>
        </is>
      </c>
    </row>
    <row r="5">
      <c r="A5" s="13" t="inlineStr">
        <is>
          <t>Hamilton City Council</t>
        </is>
      </c>
      <c r="B5" s="12" t="inlineStr">
        <is>
          <t>Waikato</t>
        </is>
      </c>
      <c r="C5" s="12" t="inlineStr">
        <is>
          <t>Quarterly</t>
        </is>
      </c>
      <c r="D5" s="12" t="n">
        <v>4</v>
      </c>
      <c r="E5" s="13" t="inlineStr">
        <is>
          <t>hamilton.govt.nz</t>
        </is>
      </c>
    </row>
    <row r="6">
      <c r="A6" s="4" t="inlineStr">
        <is>
          <t>Tauranga City Council</t>
        </is>
      </c>
      <c r="B6" s="3" t="inlineStr">
        <is>
          <t>Bay of Plenty</t>
        </is>
      </c>
      <c r="C6" s="3" t="inlineStr">
        <is>
          <t>Quarterly</t>
        </is>
      </c>
      <c r="D6" s="3" t="n">
        <v>4</v>
      </c>
      <c r="E6" s="4" t="inlineStr">
        <is>
          <t>tauranga.govt.nz</t>
        </is>
      </c>
    </row>
    <row r="7">
      <c r="A7" s="13" t="inlineStr">
        <is>
          <t>Dunedin City Council</t>
        </is>
      </c>
      <c r="B7" s="12" t="inlineStr">
        <is>
          <t>Otago</t>
        </is>
      </c>
      <c r="C7" s="12" t="inlineStr">
        <is>
          <t>Quarterly</t>
        </is>
      </c>
      <c r="D7" s="12" t="n">
        <v>4</v>
      </c>
      <c r="E7" s="13" t="inlineStr">
        <is>
          <t>dunedin.govt.nz</t>
        </is>
      </c>
    </row>
    <row r="8">
      <c r="A8" s="4" t="inlineStr">
        <is>
          <t>Palmerston North City Council</t>
        </is>
      </c>
      <c r="B8" s="3" t="inlineStr">
        <is>
          <t>Manawatu-Whanganui</t>
        </is>
      </c>
      <c r="C8" s="3" t="inlineStr">
        <is>
          <t>Quarterly</t>
        </is>
      </c>
      <c r="D8" s="3" t="n">
        <v>4</v>
      </c>
      <c r="E8" s="4" t="inlineStr">
        <is>
          <t>pncc.govt.nz</t>
        </is>
      </c>
    </row>
    <row r="9">
      <c r="A9" s="13" t="inlineStr">
        <is>
          <t>Napier City Council</t>
        </is>
      </c>
      <c r="B9" s="12" t="inlineStr">
        <is>
          <t>Hawke's Bay</t>
        </is>
      </c>
      <c r="C9" s="12" t="inlineStr">
        <is>
          <t>Quarterly</t>
        </is>
      </c>
      <c r="D9" s="12" t="n">
        <v>4</v>
      </c>
      <c r="E9" s="13" t="inlineStr">
        <is>
          <t>napier.govt.nz</t>
        </is>
      </c>
    </row>
    <row r="10">
      <c r="A10" s="4" t="inlineStr">
        <is>
          <t>Nelson City Council</t>
        </is>
      </c>
      <c r="B10" s="3" t="inlineStr">
        <is>
          <t>Nelson</t>
        </is>
      </c>
      <c r="C10" s="3" t="inlineStr">
        <is>
          <t>Quarterly</t>
        </is>
      </c>
      <c r="D10" s="3" t="n">
        <v>4</v>
      </c>
      <c r="E10" s="4" t="inlineStr">
        <is>
          <t>nelson.govt.nz</t>
        </is>
      </c>
    </row>
    <row r="11">
      <c r="A11" s="13" t="inlineStr">
        <is>
          <t>Rotorua Lakes Council</t>
        </is>
      </c>
      <c r="B11" s="12" t="inlineStr">
        <is>
          <t>Bay of Plenty</t>
        </is>
      </c>
      <c r="C11" s="12" t="inlineStr">
        <is>
          <t>Quarterly</t>
        </is>
      </c>
      <c r="D11" s="12" t="n">
        <v>4</v>
      </c>
      <c r="E11" s="13" t="inlineStr">
        <is>
          <t>rotorualakescouncil.nz</t>
        </is>
      </c>
    </row>
    <row r="12"/>
    <row r="13">
      <c r="A13" s="17" t="inlineStr">
        <is>
          <t>Note: The sample planner assumes four quarterly instalments per rating year. Actual due dates, instalment</t>
        </is>
      </c>
    </row>
    <row r="14">
      <c r="A14" s="17" t="inlineStr">
        <is>
          <t>arrangements, penalties and payment channels must be confirmed from your council rates invoice.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14" customWidth="1" min="4" max="4"/>
    <col width="12" customWidth="1" min="5" max="5"/>
    <col width="4" customWidth="1" min="6" max="6"/>
    <col width="11" customWidth="1" min="7" max="7"/>
    <col width="13" customWidth="1" min="8" max="8"/>
    <col width="13" customWidth="1" min="9" max="9"/>
    <col width="3" customWidth="1" min="10" max="10"/>
    <col width="12" customWidth="1" min="11" max="11"/>
    <col width="12" customWidth="1" min="12" max="12"/>
  </cols>
  <sheetData>
    <row r="1">
      <c r="A1" s="18" t="inlineStr">
        <is>
          <t>Council Rates Dashboard — 2026</t>
        </is>
      </c>
    </row>
    <row r="2"/>
    <row r="3"/>
    <row r="4">
      <c r="A4" s="20" t="inlineStr">
        <is>
          <t>Key metrics</t>
        </is>
      </c>
      <c r="G4" s="21" t="inlineStr">
        <is>
          <t>Scheduled vs paid by instalment</t>
        </is>
      </c>
    </row>
    <row r="5">
      <c r="A5" s="22" t="inlineStr">
        <is>
          <t>Total annual rates</t>
        </is>
      </c>
      <c r="B5" s="41">
        <f>SUM('Rates Planner'!J3:J12)</f>
        <v/>
      </c>
      <c r="D5" s="24" t="inlineStr">
        <is>
          <t>Planned</t>
        </is>
      </c>
      <c r="E5" s="12">
        <f>COUNTIF('Rates Planner'!S3:S12,"Planned")</f>
        <v/>
      </c>
      <c r="G5" s="25" t="inlineStr">
        <is>
          <t>Property</t>
        </is>
      </c>
      <c r="H5" s="25" t="inlineStr">
        <is>
          <t>Scheduled</t>
        </is>
      </c>
      <c r="I5" s="25" t="inlineStr">
        <is>
          <t>Paid</t>
        </is>
      </c>
      <c r="K5" s="25" t="inlineStr">
        <is>
          <t>Due date</t>
        </is>
      </c>
      <c r="L5" s="25" t="inlineStr">
        <is>
          <t>Instalment</t>
        </is>
      </c>
    </row>
    <row r="6">
      <c r="A6" s="26" t="inlineStr">
        <is>
          <t>Total scheduled instalments</t>
        </is>
      </c>
      <c r="B6" s="41">
        <f>SUM('Rates Planner'!K3:K12)</f>
        <v/>
      </c>
      <c r="D6" s="24" t="inlineStr">
        <is>
          <t>Due soon</t>
        </is>
      </c>
      <c r="E6" s="12">
        <f>COUNTIF('Rates Planner'!S3:S12,"Due soon")</f>
        <v/>
      </c>
      <c r="G6">
        <f>'Rates Planner'!A3</f>
        <v/>
      </c>
      <c r="H6" s="42">
        <f>'Rates Planner'!K3</f>
        <v/>
      </c>
      <c r="I6" s="42">
        <f>'Rates Planner'!L3</f>
        <v/>
      </c>
      <c r="K6" s="43">
        <f>'Rates Planner'!I3</f>
        <v/>
      </c>
      <c r="L6" s="42">
        <f>'Rates Planner'!K3</f>
        <v/>
      </c>
    </row>
    <row r="7">
      <c r="A7" s="22" t="inlineStr">
        <is>
          <t>Total paid</t>
        </is>
      </c>
      <c r="B7" s="41">
        <f>SUM('Rates Planner'!L3:L12)</f>
        <v/>
      </c>
      <c r="D7" s="24" t="inlineStr">
        <is>
          <t>Overdue</t>
        </is>
      </c>
      <c r="E7" s="12">
        <f>COUNTIF('Rates Planner'!S3:S12,"Overdue")</f>
        <v/>
      </c>
      <c r="G7">
        <f>'Rates Planner'!A4</f>
        <v/>
      </c>
      <c r="H7" s="42">
        <f>'Rates Planner'!K4</f>
        <v/>
      </c>
      <c r="I7" s="42">
        <f>'Rates Planner'!L4</f>
        <v/>
      </c>
      <c r="K7" s="43">
        <f>'Rates Planner'!I4</f>
        <v/>
      </c>
      <c r="L7" s="42">
        <f>'Rates Planner'!K4</f>
        <v/>
      </c>
    </row>
    <row r="8">
      <c r="A8" s="26" t="inlineStr">
        <is>
          <t>Total outstanding</t>
        </is>
      </c>
      <c r="B8" s="41">
        <f>SUM('Rates Planner'!P3:P12)</f>
        <v/>
      </c>
      <c r="D8" s="24" t="inlineStr">
        <is>
          <t>Part-paid</t>
        </is>
      </c>
      <c r="E8" s="12">
        <f>COUNTIF('Rates Planner'!S3:S12,"Part-paid")</f>
        <v/>
      </c>
      <c r="G8">
        <f>'Rates Planner'!A5</f>
        <v/>
      </c>
      <c r="H8" s="42">
        <f>'Rates Planner'!K5</f>
        <v/>
      </c>
      <c r="I8" s="42">
        <f>'Rates Planner'!L5</f>
        <v/>
      </c>
      <c r="K8" s="43">
        <f>'Rates Planner'!I5</f>
        <v/>
      </c>
      <c r="L8" s="42">
        <f>'Rates Planner'!K5</f>
        <v/>
      </c>
    </row>
    <row r="9">
      <c r="A9" s="22" t="inlineStr">
        <is>
          <t>Overall payment percentage</t>
        </is>
      </c>
      <c r="B9" s="44">
        <f>IF(B6=0,0,B7/B6)</f>
        <v/>
      </c>
      <c r="D9" s="24" t="inlineStr">
        <is>
          <t>Paid</t>
        </is>
      </c>
      <c r="E9" s="12">
        <f>COUNTIF('Rates Planner'!S3:S12,"Paid")</f>
        <v/>
      </c>
      <c r="G9">
        <f>'Rates Planner'!A6</f>
        <v/>
      </c>
      <c r="H9" s="42">
        <f>'Rates Planner'!K6</f>
        <v/>
      </c>
      <c r="I9" s="42">
        <f>'Rates Planner'!L6</f>
        <v/>
      </c>
      <c r="K9" s="43">
        <f>'Rates Planner'!I6</f>
        <v/>
      </c>
      <c r="L9" s="42">
        <f>'Rates Planner'!K6</f>
        <v/>
      </c>
    </row>
    <row r="10">
      <c r="A10" s="26" t="inlineStr">
        <is>
          <t>Average instalment</t>
        </is>
      </c>
      <c r="B10" s="41">
        <f>AVERAGE('Rates Planner'!K3:K12)</f>
        <v/>
      </c>
      <c r="G10">
        <f>'Rates Planner'!A7</f>
        <v/>
      </c>
      <c r="H10" s="42">
        <f>'Rates Planner'!K7</f>
        <v/>
      </c>
      <c r="I10" s="42">
        <f>'Rates Planner'!L7</f>
        <v/>
      </c>
      <c r="K10" s="43">
        <f>'Rates Planner'!I7</f>
        <v/>
      </c>
      <c r="L10" s="42">
        <f>'Rates Planner'!K7</f>
        <v/>
      </c>
    </row>
    <row r="11">
      <c r="A11" s="22" t="inlineStr">
        <is>
          <t>Overdue items</t>
        </is>
      </c>
      <c r="B11" s="30">
        <f>COUNTIF('Rates Planner'!S3:S12,"Overdue")</f>
        <v/>
      </c>
      <c r="G11">
        <f>'Rates Planner'!A8</f>
        <v/>
      </c>
      <c r="H11" s="42">
        <f>'Rates Planner'!K8</f>
        <v/>
      </c>
      <c r="I11" s="42">
        <f>'Rates Planner'!L8</f>
        <v/>
      </c>
      <c r="K11" s="43">
        <f>'Rates Planner'!I8</f>
        <v/>
      </c>
      <c r="L11" s="42">
        <f>'Rates Planner'!K8</f>
        <v/>
      </c>
    </row>
    <row r="12">
      <c r="A12" s="26" t="inlineStr">
        <is>
          <t>Paid items</t>
        </is>
      </c>
      <c r="B12" s="30">
        <f>COUNTIF('Rates Planner'!S3:S12,"Paid")</f>
        <v/>
      </c>
      <c r="G12">
        <f>'Rates Planner'!A9</f>
        <v/>
      </c>
      <c r="H12" s="42">
        <f>'Rates Planner'!K9</f>
        <v/>
      </c>
      <c r="I12" s="42">
        <f>'Rates Planner'!L9</f>
        <v/>
      </c>
      <c r="K12" s="43">
        <f>'Rates Planner'!I9</f>
        <v/>
      </c>
      <c r="L12" s="42">
        <f>'Rates Planner'!K9</f>
        <v/>
      </c>
    </row>
    <row r="13">
      <c r="G13">
        <f>'Rates Planner'!A10</f>
        <v/>
      </c>
      <c r="H13" s="42">
        <f>'Rates Planner'!K10</f>
        <v/>
      </c>
      <c r="I13" s="42">
        <f>'Rates Planner'!L10</f>
        <v/>
      </c>
      <c r="K13" s="43">
        <f>'Rates Planner'!I10</f>
        <v/>
      </c>
      <c r="L13" s="42">
        <f>'Rates Planner'!K10</f>
        <v/>
      </c>
    </row>
    <row r="14">
      <c r="G14">
        <f>'Rates Planner'!A11</f>
        <v/>
      </c>
      <c r="H14" s="42">
        <f>'Rates Planner'!K11</f>
        <v/>
      </c>
      <c r="I14" s="42">
        <f>'Rates Planner'!L11</f>
        <v/>
      </c>
      <c r="K14" s="43">
        <f>'Rates Planner'!I11</f>
        <v/>
      </c>
      <c r="L14" s="42">
        <f>'Rates Planner'!K11</f>
        <v/>
      </c>
    </row>
    <row r="15">
      <c r="G15">
        <f>'Rates Planner'!A12</f>
        <v/>
      </c>
      <c r="H15" s="42">
        <f>'Rates Planner'!K12</f>
        <v/>
      </c>
      <c r="I15" s="42">
        <f>'Rates Planner'!L12</f>
        <v/>
      </c>
      <c r="K15" s="43">
        <f>'Rates Planner'!I12</f>
        <v/>
      </c>
      <c r="L15" s="42">
        <f>'Rates Planner'!K12</f>
        <v/>
      </c>
    </row>
  </sheetData>
  <mergeCells count="4">
    <mergeCell ref="A1:H2"/>
    <mergeCell ref="A4:D4"/>
    <mergeCell ref="D4:E4"/>
    <mergeCell ref="G4:H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2" customWidth="1" min="1" max="1"/>
    <col width="110" customWidth="1" min="2" max="2"/>
  </cols>
  <sheetData>
    <row r="1" ht="28" customHeight="1">
      <c r="A1" s="1" t="inlineStr">
        <is>
          <t>How to use this workbook</t>
        </is>
      </c>
    </row>
    <row r="2"/>
    <row r="3">
      <c r="A3" s="31" t="inlineStr">
        <is>
          <t>Topic</t>
        </is>
      </c>
      <c r="B3" s="31" t="inlineStr">
        <is>
          <t>Guidance</t>
        </is>
      </c>
    </row>
    <row r="4" ht="32" customHeight="1">
      <c r="A4" s="22" t="inlineStr">
        <is>
          <t>Rates Planner</t>
        </is>
      </c>
      <c r="B4" s="4" t="inlineStr">
        <is>
          <t>Enter figures from your council rates invoice into the pale-yellow cells. Council rates are generally GST-inclusive, so enter the amounts exactly as shown on the invoice.</t>
        </is>
      </c>
    </row>
    <row r="5" ht="32" customHeight="1">
      <c r="A5" s="32" t="inlineStr">
        <is>
          <t>Instalments</t>
        </is>
      </c>
      <c r="B5" s="13" t="inlineStr">
        <is>
          <t>The instalment amount is calculated automatically as the annual rates estimate divided by the number of instalments for your council (looked up from the Council Reference sheet).</t>
        </is>
      </c>
    </row>
    <row r="6" ht="32" customHeight="1">
      <c r="A6" s="22" t="inlineStr">
        <is>
          <t>Recording payments</t>
        </is>
      </c>
      <c r="B6" s="4" t="inlineStr">
        <is>
          <t>Enter the amount paid, paid date, payment method and payment reference when you make a payment. Balance owing, percentage paid and payment status update automatically.</t>
        </is>
      </c>
    </row>
    <row r="7" ht="32" customHeight="1">
      <c r="A7" s="32" t="inlineStr">
        <is>
          <t>Council Reference</t>
        </is>
      </c>
      <c r="B7" s="13" t="inlineStr">
        <is>
          <t>This sheet lists standard instalment schedules. Confirm actual due dates, instalment frequency, late-payment penalties and payment channels with your council.</t>
        </is>
      </c>
    </row>
    <row r="8" ht="32" customHeight="1">
      <c r="A8" s="22" t="inlineStr">
        <is>
          <t>Dates and currency</t>
        </is>
      </c>
      <c r="B8" s="4" t="inlineStr">
        <is>
          <t>Use the New Zealand date format DD/MM/YYYY and NZD currency formatting ($#,##0.00) throughout.</t>
        </is>
      </c>
    </row>
    <row r="9" ht="32" customHeight="1">
      <c r="A9" s="32" t="inlineStr">
        <is>
          <t>Record keeping</t>
        </is>
      </c>
      <c r="B9" s="13" t="inlineStr">
        <is>
          <t>Record payment references and retain rates records for at least seven years where they are relevant to business or tax records.</t>
        </is>
      </c>
    </row>
    <row r="10" ht="32" customHeight="1">
      <c r="A10" s="22" t="inlineStr">
        <is>
          <t>Status colours</t>
        </is>
      </c>
      <c r="B10" s="4" t="inlineStr">
        <is>
          <t>Paid items show in green, overdue items in red, and items due within 14 days in amber.</t>
        </is>
      </c>
    </row>
    <row r="11" ht="32" customHeight="1">
      <c r="A11" s="32" t="inlineStr">
        <is>
          <t>Disclaimer</t>
        </is>
      </c>
      <c r="B11" s="13" t="inlineStr">
        <is>
          <t>This workbook is a planning tool only. It does not replace council notices, direct-debit arrangements or professional financial advice.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2026-08-01T15:46:52Z</dcterms:created>
  <dcterms:modified xmlns:dcterms="http://purl.org/dc/terms/" xmlns:xsi="http://www.w3.org/2001/XMLSchema-instance" xsi:type="dcterms:W3CDTF">2026-08-01T15:46:52Z</dcterms:modified>
</cp:coreProperties>
</file>