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School Allocations" sheetId="2" state="visible" r:id="rId2"/>
    <sheet xmlns:r="http://schemas.openxmlformats.org/officeDocument/2006/relationships" name="Rate Table" sheetId="3" state="visible" r:id="rId3"/>
    <sheet xmlns:r="http://schemas.openxmlformats.org/officeDocument/2006/relationships" name="Dashboard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DD/MM/YYYY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FFFFFF"/>
      <sz val="11"/>
    </font>
    <font>
      <name val="Aptos"/>
      <b val="1"/>
      <color rgb="001F2937"/>
      <sz val="10"/>
    </font>
    <font>
      <name val="Aptos"/>
      <color rgb="001F2937"/>
      <sz val="10"/>
    </font>
    <font>
      <name val="Aptos"/>
      <b val="1"/>
      <color rgb="00FFFFFF"/>
      <sz val="10"/>
    </font>
  </fonts>
  <fills count="9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0F766E"/>
      </patternFill>
    </fill>
    <fill>
      <patternFill patternType="solid">
        <fgColor rgb="00F0FDFA"/>
      </patternFill>
    </fill>
    <fill>
      <patternFill patternType="solid">
        <fgColor rgb="00FFFFFF"/>
      </patternFill>
    </fill>
    <fill>
      <patternFill patternType="solid">
        <fgColor rgb="00FFFBEB"/>
      </patternFill>
    </fill>
    <fill>
      <patternFill patternType="solid">
        <fgColor rgb="0022C55E"/>
      </patternFill>
    </fill>
    <fill>
      <patternFill patternType="solid">
        <fgColor rgb="00DC262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top" wrapText="1"/>
    </xf>
    <xf numFmtId="0" fontId="4" fillId="4" borderId="1" applyAlignment="1" pivotButton="0" quotePrefix="0" xfId="0">
      <alignment horizontal="left" vertical="top" wrapText="1"/>
    </xf>
    <xf numFmtId="0" fontId="3" fillId="5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top" wrapText="1"/>
    </xf>
    <xf numFmtId="0" fontId="3" fillId="6" borderId="1" applyAlignment="1" pivotButton="0" quotePrefix="0" xfId="0">
      <alignment horizontal="left" vertical="top" wrapText="1"/>
    </xf>
    <xf numFmtId="0" fontId="4" fillId="6" borderId="1" applyAlignment="1" pivotButton="0" quotePrefix="0" xfId="0">
      <alignment horizontal="left" vertical="top" wrapText="1"/>
    </xf>
    <xf numFmtId="0" fontId="5" fillId="7" borderId="1" applyAlignment="1" pivotButton="0" quotePrefix="0" xfId="0">
      <alignment horizontal="left" vertical="top" wrapText="1"/>
    </xf>
    <xf numFmtId="0" fontId="5" fillId="8" borderId="1" applyAlignment="1" pivotButton="0" quotePrefix="0" xfId="0">
      <alignment horizontal="left" vertical="top" wrapText="1"/>
    </xf>
    <xf numFmtId="0" fontId="4" fillId="6" borderId="1" applyAlignment="1" pivotButton="0" quotePrefix="0" xfId="0">
      <alignment horizontal="left" vertical="center" wrapText="1"/>
    </xf>
    <xf numFmtId="3" fontId="4" fillId="6" borderId="1" applyAlignment="1" pivotButton="0" quotePrefix="0" xfId="0">
      <alignment horizontal="center" vertical="center" wrapText="1"/>
    </xf>
    <xf numFmtId="164" fontId="4" fillId="4" borderId="1" applyAlignment="1" pivotButton="0" quotePrefix="0" xfId="0">
      <alignment horizontal="right" vertical="center"/>
    </xf>
    <xf numFmtId="10" fontId="4" fillId="4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center" vertical="center" wrapText="1"/>
    </xf>
    <xf numFmtId="165" fontId="4" fillId="6" borderId="1" applyAlignment="1" pivotButton="0" quotePrefix="0" xfId="0">
      <alignment horizontal="left" vertical="center" wrapText="1"/>
    </xf>
    <xf numFmtId="164" fontId="4" fillId="5" borderId="1" applyAlignment="1" pivotButton="0" quotePrefix="0" xfId="0">
      <alignment horizontal="right" vertical="center"/>
    </xf>
    <xf numFmtId="10" fontId="4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left" vertical="center" wrapText="1"/>
    </xf>
    <xf numFmtId="3" fontId="2" fillId="2" borderId="1" applyAlignment="1" pivotButton="0" quotePrefix="0" xfId="0">
      <alignment horizontal="right" vertical="center"/>
    </xf>
    <xf numFmtId="164" fontId="2" fillId="2" borderId="1" applyAlignment="1" pivotButton="0" quotePrefix="0" xfId="0">
      <alignment horizontal="right" vertical="center"/>
    </xf>
    <xf numFmtId="10" fontId="2" fillId="2" borderId="1" applyAlignment="1" pivotButton="0" quotePrefix="0" xfId="0">
      <alignment horizontal="right" vertical="center"/>
    </xf>
    <xf numFmtId="10" fontId="4" fillId="6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 wrapText="1"/>
    </xf>
    <xf numFmtId="3" fontId="4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 wrapText="1"/>
    </xf>
    <xf numFmtId="3" fontId="4" fillId="5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left" vertical="center" wrapText="1"/>
    </xf>
    <xf numFmtId="164" fontId="4" fillId="5" borderId="1" applyAlignment="1" pivotButton="0" quotePrefix="0" xfId="0">
      <alignment horizontal="right" vertical="center"/>
    </xf>
    <xf numFmtId="164" fontId="2" fillId="2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22C55E"/>
        </patternFill>
      </fill>
    </dxf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Gross Estimated Allocation by School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'School Allocations'!K1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solidFill>
                <a:srgbClr val="0F766E"/>
              </a:solidFill>
              <a:prstDash val="solid"/>
            </a:ln>
          </spPr>
          <cat>
            <numRef>
              <f>'School Allocations'!$B$2:$B$101</f>
            </numRef>
          </cat>
          <val>
            <numRef>
              <f>'School Allocations'!$K$2:$K$101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School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NZD</a:t>
                </a:r>
              </a:p>
            </rich>
          </tx>
        </title>
        <numFmt formatCode="$#,##0.00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Net Funding Available by Decile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'Dashboard'!H3</f>
            </strRef>
          </tx>
          <spPr>
            <a:solidFill xmlns:a="http://schemas.openxmlformats.org/drawingml/2006/main">
              <a:srgbClr val="22C55E"/>
            </a:solidFill>
            <a:ln xmlns:a="http://schemas.openxmlformats.org/drawingml/2006/main">
              <a:solidFill>
                <a:srgbClr val="0F766E"/>
              </a:solidFill>
              <a:prstDash val="solid"/>
            </a:ln>
          </spPr>
          <cat>
            <numRef>
              <f>'Dashboard'!$G$4:$G$13</f>
            </numRef>
          </cat>
          <val>
            <numRef>
              <f>'Dashboard'!$H$4:$H$13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NZD</a:t>
                </a:r>
              </a:p>
            </rich>
          </tx>
        </title>
        <numFmt formatCode="$#,##0.00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Decile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Number of Schools by Status</a:t>
            </a:r>
          </a:p>
        </rich>
      </tx>
    </title>
    <plotArea>
      <doughnutChart>
        <varyColors val="1"/>
        <ser>
          <idx val="0"/>
          <order val="0"/>
          <tx>
            <strRef>
              <f>'Dashboard'!K3</f>
            </strRef>
          </tx>
          <spPr>
            <a:ln xmlns:a="http://schemas.openxmlformats.org/drawingml/2006/main">
              <a:solidFill>
                <a:srgbClr val="FFFFFF"/>
              </a:solidFill>
              <a:prstDash val="solid"/>
            </a:ln>
          </spPr>
          <cat>
            <numRef>
              <f>'Dashboard'!$J$4:$J$6</f>
            </numRef>
          </cat>
          <val>
            <numRef>
              <f>'Dashboard'!$K$4:$K$6</f>
            </numRef>
          </val>
        </ser>
        <firstSliceAng val="0"/>
        <holeSize val="55"/>
      </doughnut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15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15</row>
      <rowOff>0</rowOff>
    </from>
    <ext cx="540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32</row>
      <rowOff>0</rowOff>
    </from>
    <ext cx="5040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ables/table1.xml><?xml version="1.0" encoding="utf-8"?>
<table xmlns="http://schemas.openxmlformats.org/spreadsheetml/2006/main" id="1" name="SchoolAllocationsTable" displayName="SchoolAllocationsTable" ref="A1:R101" headerRowCount="1">
  <autoFilter ref="A1:R101"/>
  <tableColumns count="18">
    <tableColumn id="1" name="School ID"/>
    <tableColumn id="2" name="School Name"/>
    <tableColumn id="3" name="City"/>
    <tableColumn id="4" name="Region"/>
    <tableColumn id="5" name="Funding Year"/>
    <tableColumn id="6" name="Decile"/>
    <tableColumn id="7" name="Student Roll"/>
    <tableColumn id="8" name="Base Funding per Student"/>
    <tableColumn id="9" name="Decile Adjustment Rate"/>
    <tableColumn id="10" name="Estimated Funding per Student"/>
    <tableColumn id="11" name="Gross Estimated Allocation"/>
    <tableColumn id="12" name="Target Programme Cost"/>
    <tableColumn id="13" name="Net Funding Available"/>
    <tableColumn id="14" name="Allocation per Student"/>
    <tableColumn id="15" name="Variance to Target"/>
    <tableColumn id="16" name="Status"/>
    <tableColumn id="17" name="Data Quality Check"/>
    <tableColumn id="18" name="Review Date"/>
  </tableColumns>
  <tableStyleInfo name="TableStyleLight1" showFirstColumn="0" showLastColumn="0" showRowStripes="0" showColumnStripes="0"/>
</table>
</file>

<file path=xl/tables/table2.xml><?xml version="1.0" encoding="utf-8"?>
<table xmlns="http://schemas.openxmlformats.org/spreadsheetml/2006/main" id="2" name="IndicativeRateTable" displayName="IndicativeRateTable" ref="A1:E11" headerRowCount="1">
  <autoFilter ref="A1:E11"/>
  <tableColumns count="5">
    <tableColumn id="1" name="Decile"/>
    <tableColumn id="2" name="Base Funding per Student"/>
    <tableColumn id="3" name="Decile Adjustment Rate"/>
    <tableColumn id="4" name="Indicative Funding per Student"/>
    <tableColumn id="5" name="Notes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105" customWidth="1" min="2" max="2"/>
  </cols>
  <sheetData>
    <row r="1" ht="28" customHeight="1">
      <c r="A1" s="1" t="inlineStr">
        <is>
          <t>NZ Decile Funding Allocation Workbook | 2026 Legacy Modelling</t>
        </is>
      </c>
    </row>
    <row r="2"/>
    <row r="3">
      <c r="A3" s="2" t="inlineStr">
        <is>
          <t>Section</t>
        </is>
      </c>
      <c r="B3" s="2" t="inlineStr">
        <is>
          <t>Guidance</t>
        </is>
      </c>
    </row>
    <row r="4" ht="42" customHeight="1">
      <c r="A4" s="3" t="inlineStr">
        <is>
          <t>Purpose and intended use</t>
        </is>
      </c>
      <c r="B4" s="4" t="inlineStr">
        <is>
          <t>Use this workbook to model, compare or review indicative historical decile-based school funding allocations. It is not an official Ministry of Education entitlement calculator.</t>
        </is>
      </c>
    </row>
    <row r="5" ht="42" customHeight="1">
      <c r="A5" s="5" t="inlineStr">
        <is>
          <t>Current policy context</t>
        </is>
      </c>
      <c r="B5" s="6" t="inlineStr">
        <is>
          <t>Historical decile funding has been replaced by the current Equity Index approach. Use this workbook only for legacy analysis, scenario modelling or comparison work.</t>
        </is>
      </c>
    </row>
    <row r="6" ht="42" customHeight="1">
      <c r="A6" s="3" t="inlineStr">
        <is>
          <t>Entering school data</t>
        </is>
      </c>
      <c r="B6" s="4" t="inlineStr">
        <is>
          <t>On the School Allocations sheet, enter or update the School ID, School Name, City, Region, Funding Year, Decile, Student Roll, Target Programme Cost and Review Date in the pale yellow cells.</t>
        </is>
      </c>
    </row>
    <row r="7" ht="42" customHeight="1">
      <c r="A7" s="5" t="inlineStr">
        <is>
          <t>Editing indicative rates</t>
        </is>
      </c>
      <c r="B7" s="6" t="inlineStr">
        <is>
          <t>On the Rate Table sheet, replace the illustrative base funding and decile adjustment rates with verified Ministry of Education policy settings before relying on any modelled result.</t>
        </is>
      </c>
    </row>
    <row r="8" ht="42" customHeight="1">
      <c r="A8" s="3" t="inlineStr">
        <is>
          <t>Funding year and currency</t>
        </is>
      </c>
      <c r="B8" s="4" t="inlineStr">
        <is>
          <t>The modelling period is 2026. All funding figures are in New Zealand dollars (NZD) and are displayed using standard NZ currency formatting.</t>
        </is>
      </c>
    </row>
    <row r="9" ht="42" customHeight="1">
      <c r="A9" s="5" t="inlineStr">
        <is>
          <t>Tax treatment</t>
        </is>
      </c>
      <c r="B9" s="6" t="inlineStr">
        <is>
          <t>Funding allocation is calculated before GST, as education grants are not generally treated as standard taxable sales. This workbook does not calculate GST.</t>
        </is>
      </c>
    </row>
    <row r="10" ht="42" customHeight="1">
      <c r="A10" s="3" t="inlineStr">
        <is>
          <t>NZ terminology</t>
        </is>
      </c>
      <c r="B10" s="4" t="inlineStr">
        <is>
          <t>Ministry of Education, school roll, decile, Equity Index, NZBN, IRD and GST are used in their New Zealand context. NZBN and IRD details are not required for this model.</t>
        </is>
      </c>
    </row>
    <row r="11" ht="42" customHeight="1">
      <c r="A11" s="7" t="inlineStr">
        <is>
          <t>Pale yellow cells</t>
        </is>
      </c>
      <c r="B11" s="8" t="inlineStr">
        <is>
          <t>User inputs. Enter school details, programme costs, review dates and rate assumptions here.</t>
        </is>
      </c>
    </row>
    <row r="12" ht="42" customHeight="1">
      <c r="A12" s="9" t="inlineStr">
        <is>
          <t>Green cells</t>
        </is>
      </c>
      <c r="B12" s="9" t="inlineStr">
        <is>
          <t>Positive or approved allocation indicator, including modelled net funding surplus values.</t>
        </is>
      </c>
    </row>
    <row r="13" ht="42" customHeight="1">
      <c r="A13" s="10" t="inlineStr">
        <is>
          <t>Red cells</t>
        </is>
      </c>
      <c r="B13" s="10" t="inlineStr">
        <is>
          <t>Warning, shortfall or incomplete-data indicator. Review the underlying inputs before using the result.</t>
        </is>
      </c>
    </row>
    <row r="14" ht="42" customHeight="1">
      <c r="A14" s="10" t="inlineStr">
        <is>
          <t>Important limitation</t>
        </is>
      </c>
      <c r="B14" s="10" t="inlineStr">
        <is>
          <t>Rates and results are illustrative modelling assumptions only. Confirm all settings and entitlement rules with the Ministry of Education before making funding decisions.</t>
        </is>
      </c>
    </row>
  </sheetData>
  <mergeCells count="1"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0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24" customWidth="1" min="4" max="4"/>
    <col width="14" customWidth="1" min="5" max="5"/>
    <col width="10" customWidth="1" min="6" max="6"/>
    <col width="14" customWidth="1" min="7" max="7"/>
    <col width="21" customWidth="1" min="8" max="8"/>
    <col width="21" customWidth="1" min="9" max="9"/>
    <col width="23" customWidth="1" min="10" max="10"/>
    <col width="24" customWidth="1" min="11" max="11"/>
    <col width="22" customWidth="1" min="12" max="12"/>
    <col width="21" customWidth="1" min="13" max="13"/>
    <col width="21" customWidth="1" min="14" max="14"/>
    <col width="19" customWidth="1" min="15" max="15"/>
    <col width="15" customWidth="1" min="16" max="16"/>
    <col width="19" customWidth="1" min="17" max="17"/>
    <col width="15" customWidth="1" min="18" max="18"/>
  </cols>
  <sheetData>
    <row r="1" ht="34" customHeight="1">
      <c r="A1" s="2" t="inlineStr">
        <is>
          <t>School ID</t>
        </is>
      </c>
      <c r="B1" s="2" t="inlineStr">
        <is>
          <t>School Name</t>
        </is>
      </c>
      <c r="C1" s="2" t="inlineStr">
        <is>
          <t>City</t>
        </is>
      </c>
      <c r="D1" s="2" t="inlineStr">
        <is>
          <t>Region</t>
        </is>
      </c>
      <c r="E1" s="2" t="inlineStr">
        <is>
          <t>Funding Year</t>
        </is>
      </c>
      <c r="F1" s="2" t="inlineStr">
        <is>
          <t>Decile</t>
        </is>
      </c>
      <c r="G1" s="2" t="inlineStr">
        <is>
          <t>Student Roll</t>
        </is>
      </c>
      <c r="H1" s="2" t="inlineStr">
        <is>
          <t>Base Funding per Student</t>
        </is>
      </c>
      <c r="I1" s="2" t="inlineStr">
        <is>
          <t>Decile Adjustment Rate</t>
        </is>
      </c>
      <c r="J1" s="2" t="inlineStr">
        <is>
          <t>Estimated Funding per Student</t>
        </is>
      </c>
      <c r="K1" s="2" t="inlineStr">
        <is>
          <t>Gross Estimated Allocation</t>
        </is>
      </c>
      <c r="L1" s="2" t="inlineStr">
        <is>
          <t>Target Programme Cost</t>
        </is>
      </c>
      <c r="M1" s="2" t="inlineStr">
        <is>
          <t>Net Funding Available</t>
        </is>
      </c>
      <c r="N1" s="2" t="inlineStr">
        <is>
          <t>Allocation per Student</t>
        </is>
      </c>
      <c r="O1" s="2" t="inlineStr">
        <is>
          <t>Variance to Target</t>
        </is>
      </c>
      <c r="P1" s="2" t="inlineStr">
        <is>
          <t>Status</t>
        </is>
      </c>
      <c r="Q1" s="2" t="inlineStr">
        <is>
          <t>Data Quality Check</t>
        </is>
      </c>
      <c r="R1" s="2" t="inlineStr">
        <is>
          <t>Review Date</t>
        </is>
      </c>
    </row>
    <row r="2">
      <c r="A2" s="11" t="inlineStr">
        <is>
          <t>SCH-2026-001</t>
        </is>
      </c>
      <c r="B2" s="11" t="inlineStr">
        <is>
          <t>Te Awa Primary School</t>
        </is>
      </c>
      <c r="C2" s="11" t="inlineStr">
        <is>
          <t>Auckland</t>
        </is>
      </c>
      <c r="D2" s="11" t="inlineStr">
        <is>
          <t>Auckland</t>
        </is>
      </c>
      <c r="E2" s="12" t="n">
        <v>2026</v>
      </c>
      <c r="F2" s="12" t="n">
        <v>1</v>
      </c>
      <c r="G2" s="12" t="n">
        <v>540</v>
      </c>
      <c r="H2" s="30">
        <f>IF($B2="","",IFERROR(VLOOKUP($F2,'Rate Table'!$A$2:$C$11,2,FALSE),0))</f>
        <v/>
      </c>
      <c r="I2" s="14">
        <f>IF($B2="","",IFERROR(VLOOKUP($F2,'Rate Table'!$A$2:$C$11,3,FALSE),0))</f>
        <v/>
      </c>
      <c r="J2" s="30">
        <f>IF($B2="","",$H2*(1+$I2))</f>
        <v/>
      </c>
      <c r="K2" s="30">
        <f>IF($B2="","",$G2*$J2)</f>
        <v/>
      </c>
      <c r="L2" s="31" t="n">
        <v>820000</v>
      </c>
      <c r="M2" s="30">
        <f>IF($B2="","",$K2-$L2)</f>
        <v/>
      </c>
      <c r="N2" s="30">
        <f>IF($B2="","",IFERROR($M2/$G2,0))</f>
        <v/>
      </c>
      <c r="O2" s="30">
        <f>IF($B2="","",$M2-$L2)</f>
        <v/>
      </c>
      <c r="P2" s="16">
        <f>IF($B2="","",IF($M2&lt;0,"Shortfall",IF($M2=0,"On target","Surplus")))</f>
        <v/>
      </c>
      <c r="Q2" s="16">
        <f>IF($B2="","",IF(OR($F2&lt;1,$F2&gt;10,$G2&lt;=0),"Review inputs","OK"))</f>
        <v/>
      </c>
      <c r="R2" s="32" t="n">
        <v>46113</v>
      </c>
    </row>
    <row r="3">
      <c r="A3" s="11" t="inlineStr">
        <is>
          <t>SCH-2026-002</t>
        </is>
      </c>
      <c r="B3" s="11" t="inlineStr">
        <is>
          <t>Kōwhai College</t>
        </is>
      </c>
      <c r="C3" s="11" t="inlineStr">
        <is>
          <t>Wellington</t>
        </is>
      </c>
      <c r="D3" s="11" t="inlineStr">
        <is>
          <t>Wellington</t>
        </is>
      </c>
      <c r="E3" s="12" t="n">
        <v>2026</v>
      </c>
      <c r="F3" s="12" t="n">
        <v>2</v>
      </c>
      <c r="G3" s="12" t="n">
        <v>700</v>
      </c>
      <c r="H3" s="33">
        <f>IF($B3="","",IFERROR(VLOOKUP($F3,'Rate Table'!$A$2:$C$11,2,FALSE),0))</f>
        <v/>
      </c>
      <c r="I3" s="19">
        <f>IF($B3="","",IFERROR(VLOOKUP($F3,'Rate Table'!$A$2:$C$11,3,FALSE),0))</f>
        <v/>
      </c>
      <c r="J3" s="33">
        <f>IF($B3="","",$H3*(1+$I3))</f>
        <v/>
      </c>
      <c r="K3" s="33">
        <f>IF($B3="","",$G3*$J3)</f>
        <v/>
      </c>
      <c r="L3" s="31" t="n">
        <v>1015000</v>
      </c>
      <c r="M3" s="33">
        <f>IF($B3="","",$K3-$L3)</f>
        <v/>
      </c>
      <c r="N3" s="33">
        <f>IF($B3="","",IFERROR($M3/$G3,0))</f>
        <v/>
      </c>
      <c r="O3" s="33">
        <f>IF($B3="","",$M3-$L3)</f>
        <v/>
      </c>
      <c r="P3" s="20">
        <f>IF($B3="","",IF($M3&lt;0,"Shortfall",IF($M3=0,"On target","Surplus")))</f>
        <v/>
      </c>
      <c r="Q3" s="20">
        <f>IF($B3="","",IF(OR($F3&lt;1,$F3&gt;10,$G3&lt;=0),"Review inputs","OK"))</f>
        <v/>
      </c>
      <c r="R3" s="32" t="n">
        <v>46122</v>
      </c>
    </row>
    <row r="4">
      <c r="A4" s="11" t="inlineStr">
        <is>
          <t>SCH-2026-003</t>
        </is>
      </c>
      <c r="B4" s="11" t="inlineStr">
        <is>
          <t>Ōtākaro School</t>
        </is>
      </c>
      <c r="C4" s="11" t="inlineStr">
        <is>
          <t>Christchurch</t>
        </is>
      </c>
      <c r="D4" s="11" t="inlineStr">
        <is>
          <t>Canterbury</t>
        </is>
      </c>
      <c r="E4" s="12" t="n">
        <v>2026</v>
      </c>
      <c r="F4" s="12" t="n">
        <v>3</v>
      </c>
      <c r="G4" s="12" t="n">
        <v>460</v>
      </c>
      <c r="H4" s="30">
        <f>IF($B4="","",IFERROR(VLOOKUP($F4,'Rate Table'!$A$2:$C$11,2,FALSE),0))</f>
        <v/>
      </c>
      <c r="I4" s="14">
        <f>IF($B4="","",IFERROR(VLOOKUP($F4,'Rate Table'!$A$2:$C$11,3,FALSE),0))</f>
        <v/>
      </c>
      <c r="J4" s="30">
        <f>IF($B4="","",$H4*(1+$I4))</f>
        <v/>
      </c>
      <c r="K4" s="30">
        <f>IF($B4="","",$G4*$J4)</f>
        <v/>
      </c>
      <c r="L4" s="31" t="n">
        <v>620000</v>
      </c>
      <c r="M4" s="30">
        <f>IF($B4="","",$K4-$L4)</f>
        <v/>
      </c>
      <c r="N4" s="30">
        <f>IF($B4="","",IFERROR($M4/$G4,0))</f>
        <v/>
      </c>
      <c r="O4" s="30">
        <f>IF($B4="","",$M4-$L4)</f>
        <v/>
      </c>
      <c r="P4" s="16">
        <f>IF($B4="","",IF($M4&lt;0,"Shortfall",IF($M4=0,"On target","Surplus")))</f>
        <v/>
      </c>
      <c r="Q4" s="16">
        <f>IF($B4="","",IF(OR($F4&lt;1,$F4&gt;10,$G4&lt;=0),"Review inputs","OK"))</f>
        <v/>
      </c>
      <c r="R4" s="32" t="n">
        <v>46134</v>
      </c>
    </row>
    <row r="5">
      <c r="A5" s="11" t="inlineStr">
        <is>
          <t>SCH-2026-004</t>
        </is>
      </c>
      <c r="B5" s="11" t="inlineStr">
        <is>
          <t>Waikato Heights School</t>
        </is>
      </c>
      <c r="C5" s="11" t="inlineStr">
        <is>
          <t>Hamilton</t>
        </is>
      </c>
      <c r="D5" s="11" t="inlineStr">
        <is>
          <t>Waikato</t>
        </is>
      </c>
      <c r="E5" s="12" t="n">
        <v>2026</v>
      </c>
      <c r="F5" s="12" t="n">
        <v>4</v>
      </c>
      <c r="G5" s="12" t="n">
        <v>620</v>
      </c>
      <c r="H5" s="33">
        <f>IF($B5="","",IFERROR(VLOOKUP($F5,'Rate Table'!$A$2:$C$11,2,FALSE),0))</f>
        <v/>
      </c>
      <c r="I5" s="19">
        <f>IF($B5="","",IFERROR(VLOOKUP($F5,'Rate Table'!$A$2:$C$11,3,FALSE),0))</f>
        <v/>
      </c>
      <c r="J5" s="33">
        <f>IF($B5="","",$H5*(1+$I5))</f>
        <v/>
      </c>
      <c r="K5" s="33">
        <f>IF($B5="","",$G5*$J5)</f>
        <v/>
      </c>
      <c r="L5" s="31" t="n">
        <v>900000</v>
      </c>
      <c r="M5" s="33">
        <f>IF($B5="","",$K5-$L5)</f>
        <v/>
      </c>
      <c r="N5" s="33">
        <f>IF($B5="","",IFERROR($M5/$G5,0))</f>
        <v/>
      </c>
      <c r="O5" s="33">
        <f>IF($B5="","",$M5-$L5)</f>
        <v/>
      </c>
      <c r="P5" s="20">
        <f>IF($B5="","",IF($M5&lt;0,"Shortfall",IF($M5=0,"On target","Surplus")))</f>
        <v/>
      </c>
      <c r="Q5" s="20">
        <f>IF($B5="","",IF(OR($F5&lt;1,$F5&gt;10,$G5&lt;=0),"Review inputs","OK"))</f>
        <v/>
      </c>
      <c r="R5" s="32" t="n">
        <v>46148</v>
      </c>
    </row>
    <row r="6">
      <c r="A6" s="11" t="inlineStr">
        <is>
          <t>SCH-2026-005</t>
        </is>
      </c>
      <c r="B6" s="11" t="inlineStr">
        <is>
          <t>Tauranga Harbour School</t>
        </is>
      </c>
      <c r="C6" s="11" t="inlineStr">
        <is>
          <t>Tauranga</t>
        </is>
      </c>
      <c r="D6" s="11" t="inlineStr">
        <is>
          <t>Bay of Plenty</t>
        </is>
      </c>
      <c r="E6" s="12" t="n">
        <v>2026</v>
      </c>
      <c r="F6" s="12" t="n">
        <v>5</v>
      </c>
      <c r="G6" s="12" t="n">
        <v>780</v>
      </c>
      <c r="H6" s="30">
        <f>IF($B6="","",IFERROR(VLOOKUP($F6,'Rate Table'!$A$2:$C$11,2,FALSE),0))</f>
        <v/>
      </c>
      <c r="I6" s="14">
        <f>IF($B6="","",IFERROR(VLOOKUP($F6,'Rate Table'!$A$2:$C$11,3,FALSE),0))</f>
        <v/>
      </c>
      <c r="J6" s="30">
        <f>IF($B6="","",$H6*(1+$I6))</f>
        <v/>
      </c>
      <c r="K6" s="30">
        <f>IF($B6="","",$G6*$J6)</f>
        <v/>
      </c>
      <c r="L6" s="31" t="n">
        <v>1020000</v>
      </c>
      <c r="M6" s="30">
        <f>IF($B6="","",$K6-$L6)</f>
        <v/>
      </c>
      <c r="N6" s="30">
        <f>IF($B6="","",IFERROR($M6/$G6,0))</f>
        <v/>
      </c>
      <c r="O6" s="30">
        <f>IF($B6="","",$M6-$L6)</f>
        <v/>
      </c>
      <c r="P6" s="16">
        <f>IF($B6="","",IF($M6&lt;0,"Shortfall",IF($M6=0,"On target","Surplus")))</f>
        <v/>
      </c>
      <c r="Q6" s="16">
        <f>IF($B6="","",IF(OR($F6&lt;1,$F6&gt;10,$G6&lt;=0),"Review inputs","OK"))</f>
        <v/>
      </c>
      <c r="R6" s="32" t="n">
        <v>46157</v>
      </c>
    </row>
    <row r="7">
      <c r="A7" s="11" t="inlineStr">
        <is>
          <t>SCH-2026-006</t>
        </is>
      </c>
      <c r="B7" s="11" t="inlineStr">
        <is>
          <t>Southern Lakes College</t>
        </is>
      </c>
      <c r="C7" s="11" t="inlineStr">
        <is>
          <t>Dunedin</t>
        </is>
      </c>
      <c r="D7" s="11" t="inlineStr">
        <is>
          <t>Otago</t>
        </is>
      </c>
      <c r="E7" s="12" t="n">
        <v>2026</v>
      </c>
      <c r="F7" s="12" t="n">
        <v>6</v>
      </c>
      <c r="G7" s="12" t="n">
        <v>350</v>
      </c>
      <c r="H7" s="33">
        <f>IF($B7="","",IFERROR(VLOOKUP($F7,'Rate Table'!$A$2:$C$11,2,FALSE),0))</f>
        <v/>
      </c>
      <c r="I7" s="19">
        <f>IF($B7="","",IFERROR(VLOOKUP($F7,'Rate Table'!$A$2:$C$11,3,FALSE),0))</f>
        <v/>
      </c>
      <c r="J7" s="33">
        <f>IF($B7="","",$H7*(1+$I7))</f>
        <v/>
      </c>
      <c r="K7" s="33">
        <f>IF($B7="","",$G7*$J7)</f>
        <v/>
      </c>
      <c r="L7" s="31" t="n">
        <v>480000</v>
      </c>
      <c r="M7" s="33">
        <f>IF($B7="","",$K7-$L7)</f>
        <v/>
      </c>
      <c r="N7" s="33">
        <f>IF($B7="","",IFERROR($M7/$G7,0))</f>
        <v/>
      </c>
      <c r="O7" s="33">
        <f>IF($B7="","",$M7-$L7)</f>
        <v/>
      </c>
      <c r="P7" s="20">
        <f>IF($B7="","",IF($M7&lt;0,"Shortfall",IF($M7=0,"On target","Surplus")))</f>
        <v/>
      </c>
      <c r="Q7" s="20">
        <f>IF($B7="","",IF(OR($F7&lt;1,$F7&gt;10,$G7&lt;=0),"Review inputs","OK"))</f>
        <v/>
      </c>
      <c r="R7" s="32" t="n">
        <v>46170</v>
      </c>
    </row>
    <row r="8">
      <c r="A8" s="11" t="inlineStr">
        <is>
          <t>SCH-2026-007</t>
        </is>
      </c>
      <c r="B8" s="11" t="inlineStr">
        <is>
          <t>Manawatū Primary School</t>
        </is>
      </c>
      <c r="C8" s="11" t="inlineStr">
        <is>
          <t>Palmerston North</t>
        </is>
      </c>
      <c r="D8" s="11" t="inlineStr">
        <is>
          <t>Manawatū-Whanganui</t>
        </is>
      </c>
      <c r="E8" s="12" t="n">
        <v>2026</v>
      </c>
      <c r="F8" s="12" t="n">
        <v>7</v>
      </c>
      <c r="G8" s="12" t="n">
        <v>510</v>
      </c>
      <c r="H8" s="30">
        <f>IF($B8="","",IFERROR(VLOOKUP($F8,'Rate Table'!$A$2:$C$11,2,FALSE),0))</f>
        <v/>
      </c>
      <c r="I8" s="14">
        <f>IF($B8="","",IFERROR(VLOOKUP($F8,'Rate Table'!$A$2:$C$11,3,FALSE),0))</f>
        <v/>
      </c>
      <c r="J8" s="30">
        <f>IF($B8="","",$H8*(1+$I8))</f>
        <v/>
      </c>
      <c r="K8" s="30">
        <f>IF($B8="","",$G8*$J8)</f>
        <v/>
      </c>
      <c r="L8" s="31" t="n">
        <v>675750</v>
      </c>
      <c r="M8" s="30">
        <f>IF($B8="","",$K8-$L8)</f>
        <v/>
      </c>
      <c r="N8" s="30">
        <f>IF($B8="","",IFERROR($M8/$G8,0))</f>
        <v/>
      </c>
      <c r="O8" s="30">
        <f>IF($B8="","",$M8-$L8)</f>
        <v/>
      </c>
      <c r="P8" s="16">
        <f>IF($B8="","",IF($M8&lt;0,"Shortfall",IF($M8=0,"On target","Surplus")))</f>
        <v/>
      </c>
      <c r="Q8" s="16">
        <f>IF($B8="","",IF(OR($F8&lt;1,$F8&gt;10,$G8&lt;=0),"Review inputs","OK"))</f>
        <v/>
      </c>
      <c r="R8" s="32" t="n">
        <v>46181</v>
      </c>
    </row>
    <row r="9">
      <c r="A9" s="11" t="inlineStr">
        <is>
          <t>SCH-2026-008</t>
        </is>
      </c>
      <c r="B9" s="11" t="inlineStr">
        <is>
          <t>Ahuriri School</t>
        </is>
      </c>
      <c r="C9" s="11" t="inlineStr">
        <is>
          <t>Napier</t>
        </is>
      </c>
      <c r="D9" s="11" t="inlineStr">
        <is>
          <t>Hawke's Bay</t>
        </is>
      </c>
      <c r="E9" s="12" t="n">
        <v>2026</v>
      </c>
      <c r="F9" s="12" t="n">
        <v>8</v>
      </c>
      <c r="G9" s="12" t="n">
        <v>270</v>
      </c>
      <c r="H9" s="33">
        <f>IF($B9="","",IFERROR(VLOOKUP($F9,'Rate Table'!$A$2:$C$11,2,FALSE),0))</f>
        <v/>
      </c>
      <c r="I9" s="19">
        <f>IF($B9="","",IFERROR(VLOOKUP($F9,'Rate Table'!$A$2:$C$11,3,FALSE),0))</f>
        <v/>
      </c>
      <c r="J9" s="33">
        <f>IF($B9="","",$H9*(1+$I9))</f>
        <v/>
      </c>
      <c r="K9" s="33">
        <f>IF($B9="","",$G9*$J9)</f>
        <v/>
      </c>
      <c r="L9" s="31" t="n">
        <v>310000</v>
      </c>
      <c r="M9" s="33">
        <f>IF($B9="","",$K9-$L9)</f>
        <v/>
      </c>
      <c r="N9" s="33">
        <f>IF($B9="","",IFERROR($M9/$G9,0))</f>
        <v/>
      </c>
      <c r="O9" s="33">
        <f>IF($B9="","",$M9-$L9)</f>
        <v/>
      </c>
      <c r="P9" s="20">
        <f>IF($B9="","",IF($M9&lt;0,"Shortfall",IF($M9=0,"On target","Surplus")))</f>
        <v/>
      </c>
      <c r="Q9" s="20">
        <f>IF($B9="","",IF(OR($F9&lt;1,$F9&gt;10,$G9&lt;=0),"Review inputs","OK"))</f>
        <v/>
      </c>
      <c r="R9" s="32" t="n">
        <v>46189</v>
      </c>
    </row>
    <row r="10">
      <c r="A10" s="11" t="inlineStr">
        <is>
          <t>SCH-2026-009</t>
        </is>
      </c>
      <c r="B10" s="11" t="inlineStr">
        <is>
          <t>Whakatū School</t>
        </is>
      </c>
      <c r="C10" s="11" t="inlineStr">
        <is>
          <t>Nelson</t>
        </is>
      </c>
      <c r="D10" s="11" t="inlineStr">
        <is>
          <t>Nelson-Tasman</t>
        </is>
      </c>
      <c r="E10" s="12" t="n">
        <v>2026</v>
      </c>
      <c r="F10" s="12" t="n">
        <v>9</v>
      </c>
      <c r="G10" s="12" t="n">
        <v>180</v>
      </c>
      <c r="H10" s="30">
        <f>IF($B10="","",IFERROR(VLOOKUP($F10,'Rate Table'!$A$2:$C$11,2,FALSE),0))</f>
        <v/>
      </c>
      <c r="I10" s="14">
        <f>IF($B10="","",IFERROR(VLOOKUP($F10,'Rate Table'!$A$2:$C$11,3,FALSE),0))</f>
        <v/>
      </c>
      <c r="J10" s="30">
        <f>IF($B10="","",$H10*(1+$I10))</f>
        <v/>
      </c>
      <c r="K10" s="30">
        <f>IF($B10="","",$G10*$J10)</f>
        <v/>
      </c>
      <c r="L10" s="31" t="n">
        <v>245000</v>
      </c>
      <c r="M10" s="30">
        <f>IF($B10="","",$K10-$L10)</f>
        <v/>
      </c>
      <c r="N10" s="30">
        <f>IF($B10="","",IFERROR($M10/$G10,0))</f>
        <v/>
      </c>
      <c r="O10" s="30">
        <f>IF($B10="","",$M10-$L10)</f>
        <v/>
      </c>
      <c r="P10" s="16">
        <f>IF($B10="","",IF($M10&lt;0,"Shortfall",IF($M10=0,"On target","Surplus")))</f>
        <v/>
      </c>
      <c r="Q10" s="16">
        <f>IF($B10="","",IF(OR($F10&lt;1,$F10&gt;10,$G10&lt;=0),"Review inputs","OK"))</f>
        <v/>
      </c>
      <c r="R10" s="32" t="n">
        <v>46198</v>
      </c>
    </row>
    <row r="11">
      <c r="A11" s="11" t="inlineStr">
        <is>
          <t>SCH-2026-010</t>
        </is>
      </c>
      <c r="B11" s="11" t="inlineStr">
        <is>
          <t>Rotorua Lakes College</t>
        </is>
      </c>
      <c r="C11" s="11" t="inlineStr">
        <is>
          <t>Rotorua</t>
        </is>
      </c>
      <c r="D11" s="11" t="inlineStr">
        <is>
          <t>Bay of Plenty</t>
        </is>
      </c>
      <c r="E11" s="12" t="n">
        <v>2026</v>
      </c>
      <c r="F11" s="12" t="n">
        <v>10</v>
      </c>
      <c r="G11" s="12" t="n">
        <v>1100</v>
      </c>
      <c r="H11" s="33">
        <f>IF($B11="","",IFERROR(VLOOKUP($F11,'Rate Table'!$A$2:$C$11,2,FALSE),0))</f>
        <v/>
      </c>
      <c r="I11" s="19">
        <f>IF($B11="","",IFERROR(VLOOKUP($F11,'Rate Table'!$A$2:$C$11,3,FALSE),0))</f>
        <v/>
      </c>
      <c r="J11" s="33">
        <f>IF($B11="","",$H11*(1+$I11))</f>
        <v/>
      </c>
      <c r="K11" s="33">
        <f>IF($B11="","",$G11*$J11)</f>
        <v/>
      </c>
      <c r="L11" s="31" t="n">
        <v>1300000</v>
      </c>
      <c r="M11" s="33">
        <f>IF($B11="","",$K11-$L11)</f>
        <v/>
      </c>
      <c r="N11" s="33">
        <f>IF($B11="","",IFERROR($M11/$G11,0))</f>
        <v/>
      </c>
      <c r="O11" s="33">
        <f>IF($B11="","",$M11-$L11)</f>
        <v/>
      </c>
      <c r="P11" s="20">
        <f>IF($B11="","",IF($M11&lt;0,"Shortfall",IF($M11=0,"On target","Surplus")))</f>
        <v/>
      </c>
      <c r="Q11" s="20">
        <f>IF($B11="","",IF(OR($F11&lt;1,$F11&gt;10,$G11&lt;=0),"Review inputs","OK"))</f>
        <v/>
      </c>
      <c r="R11" s="32" t="n">
        <v>46203</v>
      </c>
    </row>
    <row r="12">
      <c r="A12" s="11" t="n"/>
      <c r="B12" s="11" t="n"/>
      <c r="C12" s="11" t="n"/>
      <c r="D12" s="11" t="n"/>
      <c r="E12" s="12" t="n"/>
      <c r="F12" s="12" t="n"/>
      <c r="G12" s="12" t="n"/>
      <c r="H12" s="30">
        <f>IF($B12="","",IFERROR(VLOOKUP($F12,'Rate Table'!$A$2:$C$11,2,FALSE),0))</f>
        <v/>
      </c>
      <c r="I12" s="14">
        <f>IF($B12="","",IFERROR(VLOOKUP($F12,'Rate Table'!$A$2:$C$11,3,FALSE),0))</f>
        <v/>
      </c>
      <c r="J12" s="30">
        <f>IF($B12="","",$H12*(1+$I12))</f>
        <v/>
      </c>
      <c r="K12" s="30">
        <f>IF($B12="","",$G12*$J12)</f>
        <v/>
      </c>
      <c r="L12" s="31" t="n"/>
      <c r="M12" s="30">
        <f>IF($B12="","",$K12-$L12)</f>
        <v/>
      </c>
      <c r="N12" s="30">
        <f>IF($B12="","",IFERROR($M12/$G12,0))</f>
        <v/>
      </c>
      <c r="O12" s="30">
        <f>IF($B12="","",$M12-$L12)</f>
        <v/>
      </c>
      <c r="P12" s="16">
        <f>IF($B12="","",IF($M12&lt;0,"Shortfall",IF($M12=0,"On target","Surplus")))</f>
        <v/>
      </c>
      <c r="Q12" s="16">
        <f>IF($B12="","",IF(OR($F12&lt;1,$F12&gt;10,$G12&lt;=0),"Review inputs","OK"))</f>
        <v/>
      </c>
      <c r="R12" s="32" t="n"/>
    </row>
    <row r="13">
      <c r="A13" s="11" t="n"/>
      <c r="B13" s="11" t="n"/>
      <c r="C13" s="11" t="n"/>
      <c r="D13" s="11" t="n"/>
      <c r="E13" s="12" t="n"/>
      <c r="F13" s="12" t="n"/>
      <c r="G13" s="12" t="n"/>
      <c r="H13" s="33">
        <f>IF($B13="","",IFERROR(VLOOKUP($F13,'Rate Table'!$A$2:$C$11,2,FALSE),0))</f>
        <v/>
      </c>
      <c r="I13" s="19">
        <f>IF($B13="","",IFERROR(VLOOKUP($F13,'Rate Table'!$A$2:$C$11,3,FALSE),0))</f>
        <v/>
      </c>
      <c r="J13" s="33">
        <f>IF($B13="","",$H13*(1+$I13))</f>
        <v/>
      </c>
      <c r="K13" s="33">
        <f>IF($B13="","",$G13*$J13)</f>
        <v/>
      </c>
      <c r="L13" s="31" t="n"/>
      <c r="M13" s="33">
        <f>IF($B13="","",$K13-$L13)</f>
        <v/>
      </c>
      <c r="N13" s="33">
        <f>IF($B13="","",IFERROR($M13/$G13,0))</f>
        <v/>
      </c>
      <c r="O13" s="33">
        <f>IF($B13="","",$M13-$L13)</f>
        <v/>
      </c>
      <c r="P13" s="20">
        <f>IF($B13="","",IF($M13&lt;0,"Shortfall",IF($M13=0,"On target","Surplus")))</f>
        <v/>
      </c>
      <c r="Q13" s="20">
        <f>IF($B13="","",IF(OR($F13&lt;1,$F13&gt;10,$G13&lt;=0),"Review inputs","OK"))</f>
        <v/>
      </c>
      <c r="R13" s="32" t="n"/>
    </row>
    <row r="14">
      <c r="A14" s="11" t="n"/>
      <c r="B14" s="11" t="n"/>
      <c r="C14" s="11" t="n"/>
      <c r="D14" s="11" t="n"/>
      <c r="E14" s="12" t="n"/>
      <c r="F14" s="12" t="n"/>
      <c r="G14" s="12" t="n"/>
      <c r="H14" s="30">
        <f>IF($B14="","",IFERROR(VLOOKUP($F14,'Rate Table'!$A$2:$C$11,2,FALSE),0))</f>
        <v/>
      </c>
      <c r="I14" s="14">
        <f>IF($B14="","",IFERROR(VLOOKUP($F14,'Rate Table'!$A$2:$C$11,3,FALSE),0))</f>
        <v/>
      </c>
      <c r="J14" s="30">
        <f>IF($B14="","",$H14*(1+$I14))</f>
        <v/>
      </c>
      <c r="K14" s="30">
        <f>IF($B14="","",$G14*$J14)</f>
        <v/>
      </c>
      <c r="L14" s="31" t="n"/>
      <c r="M14" s="30">
        <f>IF($B14="","",$K14-$L14)</f>
        <v/>
      </c>
      <c r="N14" s="30">
        <f>IF($B14="","",IFERROR($M14/$G14,0))</f>
        <v/>
      </c>
      <c r="O14" s="30">
        <f>IF($B14="","",$M14-$L14)</f>
        <v/>
      </c>
      <c r="P14" s="16">
        <f>IF($B14="","",IF($M14&lt;0,"Shortfall",IF($M14=0,"On target","Surplus")))</f>
        <v/>
      </c>
      <c r="Q14" s="16">
        <f>IF($B14="","",IF(OR($F14&lt;1,$F14&gt;10,$G14&lt;=0),"Review inputs","OK"))</f>
        <v/>
      </c>
      <c r="R14" s="32" t="n"/>
    </row>
    <row r="15">
      <c r="A15" s="11" t="n"/>
      <c r="B15" s="11" t="n"/>
      <c r="C15" s="11" t="n"/>
      <c r="D15" s="11" t="n"/>
      <c r="E15" s="12" t="n"/>
      <c r="F15" s="12" t="n"/>
      <c r="G15" s="12" t="n"/>
      <c r="H15" s="33">
        <f>IF($B15="","",IFERROR(VLOOKUP($F15,'Rate Table'!$A$2:$C$11,2,FALSE),0))</f>
        <v/>
      </c>
      <c r="I15" s="19">
        <f>IF($B15="","",IFERROR(VLOOKUP($F15,'Rate Table'!$A$2:$C$11,3,FALSE),0))</f>
        <v/>
      </c>
      <c r="J15" s="33">
        <f>IF($B15="","",$H15*(1+$I15))</f>
        <v/>
      </c>
      <c r="K15" s="33">
        <f>IF($B15="","",$G15*$J15)</f>
        <v/>
      </c>
      <c r="L15" s="31" t="n"/>
      <c r="M15" s="33">
        <f>IF($B15="","",$K15-$L15)</f>
        <v/>
      </c>
      <c r="N15" s="33">
        <f>IF($B15="","",IFERROR($M15/$G15,0))</f>
        <v/>
      </c>
      <c r="O15" s="33">
        <f>IF($B15="","",$M15-$L15)</f>
        <v/>
      </c>
      <c r="P15" s="20">
        <f>IF($B15="","",IF($M15&lt;0,"Shortfall",IF($M15=0,"On target","Surplus")))</f>
        <v/>
      </c>
      <c r="Q15" s="20">
        <f>IF($B15="","",IF(OR($F15&lt;1,$F15&gt;10,$G15&lt;=0),"Review inputs","OK"))</f>
        <v/>
      </c>
      <c r="R15" s="32" t="n"/>
    </row>
    <row r="16">
      <c r="A16" s="11" t="n"/>
      <c r="B16" s="11" t="n"/>
      <c r="C16" s="11" t="n"/>
      <c r="D16" s="11" t="n"/>
      <c r="E16" s="12" t="n"/>
      <c r="F16" s="12" t="n"/>
      <c r="G16" s="12" t="n"/>
      <c r="H16" s="30">
        <f>IF($B16="","",IFERROR(VLOOKUP($F16,'Rate Table'!$A$2:$C$11,2,FALSE),0))</f>
        <v/>
      </c>
      <c r="I16" s="14">
        <f>IF($B16="","",IFERROR(VLOOKUP($F16,'Rate Table'!$A$2:$C$11,3,FALSE),0))</f>
        <v/>
      </c>
      <c r="J16" s="30">
        <f>IF($B16="","",$H16*(1+$I16))</f>
        <v/>
      </c>
      <c r="K16" s="30">
        <f>IF($B16="","",$G16*$J16)</f>
        <v/>
      </c>
      <c r="L16" s="31" t="n"/>
      <c r="M16" s="30">
        <f>IF($B16="","",$K16-$L16)</f>
        <v/>
      </c>
      <c r="N16" s="30">
        <f>IF($B16="","",IFERROR($M16/$G16,0))</f>
        <v/>
      </c>
      <c r="O16" s="30">
        <f>IF($B16="","",$M16-$L16)</f>
        <v/>
      </c>
      <c r="P16" s="16">
        <f>IF($B16="","",IF($M16&lt;0,"Shortfall",IF($M16=0,"On target","Surplus")))</f>
        <v/>
      </c>
      <c r="Q16" s="16">
        <f>IF($B16="","",IF(OR($F16&lt;1,$F16&gt;10,$G16&lt;=0),"Review inputs","OK"))</f>
        <v/>
      </c>
      <c r="R16" s="32" t="n"/>
    </row>
    <row r="17">
      <c r="A17" s="11" t="n"/>
      <c r="B17" s="11" t="n"/>
      <c r="C17" s="11" t="n"/>
      <c r="D17" s="11" t="n"/>
      <c r="E17" s="12" t="n"/>
      <c r="F17" s="12" t="n"/>
      <c r="G17" s="12" t="n"/>
      <c r="H17" s="33">
        <f>IF($B17="","",IFERROR(VLOOKUP($F17,'Rate Table'!$A$2:$C$11,2,FALSE),0))</f>
        <v/>
      </c>
      <c r="I17" s="19">
        <f>IF($B17="","",IFERROR(VLOOKUP($F17,'Rate Table'!$A$2:$C$11,3,FALSE),0))</f>
        <v/>
      </c>
      <c r="J17" s="33">
        <f>IF($B17="","",$H17*(1+$I17))</f>
        <v/>
      </c>
      <c r="K17" s="33">
        <f>IF($B17="","",$G17*$J17)</f>
        <v/>
      </c>
      <c r="L17" s="31" t="n"/>
      <c r="M17" s="33">
        <f>IF($B17="","",$K17-$L17)</f>
        <v/>
      </c>
      <c r="N17" s="33">
        <f>IF($B17="","",IFERROR($M17/$G17,0))</f>
        <v/>
      </c>
      <c r="O17" s="33">
        <f>IF($B17="","",$M17-$L17)</f>
        <v/>
      </c>
      <c r="P17" s="20">
        <f>IF($B17="","",IF($M17&lt;0,"Shortfall",IF($M17=0,"On target","Surplus")))</f>
        <v/>
      </c>
      <c r="Q17" s="20">
        <f>IF($B17="","",IF(OR($F17&lt;1,$F17&gt;10,$G17&lt;=0),"Review inputs","OK"))</f>
        <v/>
      </c>
      <c r="R17" s="32" t="n"/>
    </row>
    <row r="18">
      <c r="A18" s="11" t="n"/>
      <c r="B18" s="11" t="n"/>
      <c r="C18" s="11" t="n"/>
      <c r="D18" s="11" t="n"/>
      <c r="E18" s="12" t="n"/>
      <c r="F18" s="12" t="n"/>
      <c r="G18" s="12" t="n"/>
      <c r="H18" s="30">
        <f>IF($B18="","",IFERROR(VLOOKUP($F18,'Rate Table'!$A$2:$C$11,2,FALSE),0))</f>
        <v/>
      </c>
      <c r="I18" s="14">
        <f>IF($B18="","",IFERROR(VLOOKUP($F18,'Rate Table'!$A$2:$C$11,3,FALSE),0))</f>
        <v/>
      </c>
      <c r="J18" s="30">
        <f>IF($B18="","",$H18*(1+$I18))</f>
        <v/>
      </c>
      <c r="K18" s="30">
        <f>IF($B18="","",$G18*$J18)</f>
        <v/>
      </c>
      <c r="L18" s="31" t="n"/>
      <c r="M18" s="30">
        <f>IF($B18="","",$K18-$L18)</f>
        <v/>
      </c>
      <c r="N18" s="30">
        <f>IF($B18="","",IFERROR($M18/$G18,0))</f>
        <v/>
      </c>
      <c r="O18" s="30">
        <f>IF($B18="","",$M18-$L18)</f>
        <v/>
      </c>
      <c r="P18" s="16">
        <f>IF($B18="","",IF($M18&lt;0,"Shortfall",IF($M18=0,"On target","Surplus")))</f>
        <v/>
      </c>
      <c r="Q18" s="16">
        <f>IF($B18="","",IF(OR($F18&lt;1,$F18&gt;10,$G18&lt;=0),"Review inputs","OK"))</f>
        <v/>
      </c>
      <c r="R18" s="32" t="n"/>
    </row>
    <row r="19">
      <c r="A19" s="11" t="n"/>
      <c r="B19" s="11" t="n"/>
      <c r="C19" s="11" t="n"/>
      <c r="D19" s="11" t="n"/>
      <c r="E19" s="12" t="n"/>
      <c r="F19" s="12" t="n"/>
      <c r="G19" s="12" t="n"/>
      <c r="H19" s="33">
        <f>IF($B19="","",IFERROR(VLOOKUP($F19,'Rate Table'!$A$2:$C$11,2,FALSE),0))</f>
        <v/>
      </c>
      <c r="I19" s="19">
        <f>IF($B19="","",IFERROR(VLOOKUP($F19,'Rate Table'!$A$2:$C$11,3,FALSE),0))</f>
        <v/>
      </c>
      <c r="J19" s="33">
        <f>IF($B19="","",$H19*(1+$I19))</f>
        <v/>
      </c>
      <c r="K19" s="33">
        <f>IF($B19="","",$G19*$J19)</f>
        <v/>
      </c>
      <c r="L19" s="31" t="n"/>
      <c r="M19" s="33">
        <f>IF($B19="","",$K19-$L19)</f>
        <v/>
      </c>
      <c r="N19" s="33">
        <f>IF($B19="","",IFERROR($M19/$G19,0))</f>
        <v/>
      </c>
      <c r="O19" s="33">
        <f>IF($B19="","",$M19-$L19)</f>
        <v/>
      </c>
      <c r="P19" s="20">
        <f>IF($B19="","",IF($M19&lt;0,"Shortfall",IF($M19=0,"On target","Surplus")))</f>
        <v/>
      </c>
      <c r="Q19" s="20">
        <f>IF($B19="","",IF(OR($F19&lt;1,$F19&gt;10,$G19&lt;=0),"Review inputs","OK"))</f>
        <v/>
      </c>
      <c r="R19" s="32" t="n"/>
    </row>
    <row r="20">
      <c r="A20" s="11" t="n"/>
      <c r="B20" s="11" t="n"/>
      <c r="C20" s="11" t="n"/>
      <c r="D20" s="11" t="n"/>
      <c r="E20" s="12" t="n"/>
      <c r="F20" s="12" t="n"/>
      <c r="G20" s="12" t="n"/>
      <c r="H20" s="30">
        <f>IF($B20="","",IFERROR(VLOOKUP($F20,'Rate Table'!$A$2:$C$11,2,FALSE),0))</f>
        <v/>
      </c>
      <c r="I20" s="14">
        <f>IF($B20="","",IFERROR(VLOOKUP($F20,'Rate Table'!$A$2:$C$11,3,FALSE),0))</f>
        <v/>
      </c>
      <c r="J20" s="30">
        <f>IF($B20="","",$H20*(1+$I20))</f>
        <v/>
      </c>
      <c r="K20" s="30">
        <f>IF($B20="","",$G20*$J20)</f>
        <v/>
      </c>
      <c r="L20" s="31" t="n"/>
      <c r="M20" s="30">
        <f>IF($B20="","",$K20-$L20)</f>
        <v/>
      </c>
      <c r="N20" s="30">
        <f>IF($B20="","",IFERROR($M20/$G20,0))</f>
        <v/>
      </c>
      <c r="O20" s="30">
        <f>IF($B20="","",$M20-$L20)</f>
        <v/>
      </c>
      <c r="P20" s="16">
        <f>IF($B20="","",IF($M20&lt;0,"Shortfall",IF($M20=0,"On target","Surplus")))</f>
        <v/>
      </c>
      <c r="Q20" s="16">
        <f>IF($B20="","",IF(OR($F20&lt;1,$F20&gt;10,$G20&lt;=0),"Review inputs","OK"))</f>
        <v/>
      </c>
      <c r="R20" s="32" t="n"/>
    </row>
    <row r="21">
      <c r="A21" s="11" t="n"/>
      <c r="B21" s="11" t="n"/>
      <c r="C21" s="11" t="n"/>
      <c r="D21" s="11" t="n"/>
      <c r="E21" s="12" t="n"/>
      <c r="F21" s="12" t="n"/>
      <c r="G21" s="12" t="n"/>
      <c r="H21" s="33">
        <f>IF($B21="","",IFERROR(VLOOKUP($F21,'Rate Table'!$A$2:$C$11,2,FALSE),0))</f>
        <v/>
      </c>
      <c r="I21" s="19">
        <f>IF($B21="","",IFERROR(VLOOKUP($F21,'Rate Table'!$A$2:$C$11,3,FALSE),0))</f>
        <v/>
      </c>
      <c r="J21" s="33">
        <f>IF($B21="","",$H21*(1+$I21))</f>
        <v/>
      </c>
      <c r="K21" s="33">
        <f>IF($B21="","",$G21*$J21)</f>
        <v/>
      </c>
      <c r="L21" s="31" t="n"/>
      <c r="M21" s="33">
        <f>IF($B21="","",$K21-$L21)</f>
        <v/>
      </c>
      <c r="N21" s="33">
        <f>IF($B21="","",IFERROR($M21/$G21,0))</f>
        <v/>
      </c>
      <c r="O21" s="33">
        <f>IF($B21="","",$M21-$L21)</f>
        <v/>
      </c>
      <c r="P21" s="20">
        <f>IF($B21="","",IF($M21&lt;0,"Shortfall",IF($M21=0,"On target","Surplus")))</f>
        <v/>
      </c>
      <c r="Q21" s="20">
        <f>IF($B21="","",IF(OR($F21&lt;1,$F21&gt;10,$G21&lt;=0),"Review inputs","OK"))</f>
        <v/>
      </c>
      <c r="R21" s="32" t="n"/>
    </row>
    <row r="22">
      <c r="A22" s="11" t="n"/>
      <c r="B22" s="11" t="n"/>
      <c r="C22" s="11" t="n"/>
      <c r="D22" s="11" t="n"/>
      <c r="E22" s="12" t="n"/>
      <c r="F22" s="12" t="n"/>
      <c r="G22" s="12" t="n"/>
      <c r="H22" s="30">
        <f>IF($B22="","",IFERROR(VLOOKUP($F22,'Rate Table'!$A$2:$C$11,2,FALSE),0))</f>
        <v/>
      </c>
      <c r="I22" s="14">
        <f>IF($B22="","",IFERROR(VLOOKUP($F22,'Rate Table'!$A$2:$C$11,3,FALSE),0))</f>
        <v/>
      </c>
      <c r="J22" s="30">
        <f>IF($B22="","",$H22*(1+$I22))</f>
        <v/>
      </c>
      <c r="K22" s="30">
        <f>IF($B22="","",$G22*$J22)</f>
        <v/>
      </c>
      <c r="L22" s="31" t="n"/>
      <c r="M22" s="30">
        <f>IF($B22="","",$K22-$L22)</f>
        <v/>
      </c>
      <c r="N22" s="30">
        <f>IF($B22="","",IFERROR($M22/$G22,0))</f>
        <v/>
      </c>
      <c r="O22" s="30">
        <f>IF($B22="","",$M22-$L22)</f>
        <v/>
      </c>
      <c r="P22" s="16">
        <f>IF($B22="","",IF($M22&lt;0,"Shortfall",IF($M22=0,"On target","Surplus")))</f>
        <v/>
      </c>
      <c r="Q22" s="16">
        <f>IF($B22="","",IF(OR($F22&lt;1,$F22&gt;10,$G22&lt;=0),"Review inputs","OK"))</f>
        <v/>
      </c>
      <c r="R22" s="32" t="n"/>
    </row>
    <row r="23">
      <c r="A23" s="11" t="n"/>
      <c r="B23" s="11" t="n"/>
      <c r="C23" s="11" t="n"/>
      <c r="D23" s="11" t="n"/>
      <c r="E23" s="12" t="n"/>
      <c r="F23" s="12" t="n"/>
      <c r="G23" s="12" t="n"/>
      <c r="H23" s="33">
        <f>IF($B23="","",IFERROR(VLOOKUP($F23,'Rate Table'!$A$2:$C$11,2,FALSE),0))</f>
        <v/>
      </c>
      <c r="I23" s="19">
        <f>IF($B23="","",IFERROR(VLOOKUP($F23,'Rate Table'!$A$2:$C$11,3,FALSE),0))</f>
        <v/>
      </c>
      <c r="J23" s="33">
        <f>IF($B23="","",$H23*(1+$I23))</f>
        <v/>
      </c>
      <c r="K23" s="33">
        <f>IF($B23="","",$G23*$J23)</f>
        <v/>
      </c>
      <c r="L23" s="31" t="n"/>
      <c r="M23" s="33">
        <f>IF($B23="","",$K23-$L23)</f>
        <v/>
      </c>
      <c r="N23" s="33">
        <f>IF($B23="","",IFERROR($M23/$G23,0))</f>
        <v/>
      </c>
      <c r="O23" s="33">
        <f>IF($B23="","",$M23-$L23)</f>
        <v/>
      </c>
      <c r="P23" s="20">
        <f>IF($B23="","",IF($M23&lt;0,"Shortfall",IF($M23=0,"On target","Surplus")))</f>
        <v/>
      </c>
      <c r="Q23" s="20">
        <f>IF($B23="","",IF(OR($F23&lt;1,$F23&gt;10,$G23&lt;=0),"Review inputs","OK"))</f>
        <v/>
      </c>
      <c r="R23" s="32" t="n"/>
    </row>
    <row r="24">
      <c r="A24" s="11" t="n"/>
      <c r="B24" s="11" t="n"/>
      <c r="C24" s="11" t="n"/>
      <c r="D24" s="11" t="n"/>
      <c r="E24" s="12" t="n"/>
      <c r="F24" s="12" t="n"/>
      <c r="G24" s="12" t="n"/>
      <c r="H24" s="30">
        <f>IF($B24="","",IFERROR(VLOOKUP($F24,'Rate Table'!$A$2:$C$11,2,FALSE),0))</f>
        <v/>
      </c>
      <c r="I24" s="14">
        <f>IF($B24="","",IFERROR(VLOOKUP($F24,'Rate Table'!$A$2:$C$11,3,FALSE),0))</f>
        <v/>
      </c>
      <c r="J24" s="30">
        <f>IF($B24="","",$H24*(1+$I24))</f>
        <v/>
      </c>
      <c r="K24" s="30">
        <f>IF($B24="","",$G24*$J24)</f>
        <v/>
      </c>
      <c r="L24" s="31" t="n"/>
      <c r="M24" s="30">
        <f>IF($B24="","",$K24-$L24)</f>
        <v/>
      </c>
      <c r="N24" s="30">
        <f>IF($B24="","",IFERROR($M24/$G24,0))</f>
        <v/>
      </c>
      <c r="O24" s="30">
        <f>IF($B24="","",$M24-$L24)</f>
        <v/>
      </c>
      <c r="P24" s="16">
        <f>IF($B24="","",IF($M24&lt;0,"Shortfall",IF($M24=0,"On target","Surplus")))</f>
        <v/>
      </c>
      <c r="Q24" s="16">
        <f>IF($B24="","",IF(OR($F24&lt;1,$F24&gt;10,$G24&lt;=0),"Review inputs","OK"))</f>
        <v/>
      </c>
      <c r="R24" s="32" t="n"/>
    </row>
    <row r="25">
      <c r="A25" s="11" t="n"/>
      <c r="B25" s="11" t="n"/>
      <c r="C25" s="11" t="n"/>
      <c r="D25" s="11" t="n"/>
      <c r="E25" s="12" t="n"/>
      <c r="F25" s="12" t="n"/>
      <c r="G25" s="12" t="n"/>
      <c r="H25" s="33">
        <f>IF($B25="","",IFERROR(VLOOKUP($F25,'Rate Table'!$A$2:$C$11,2,FALSE),0))</f>
        <v/>
      </c>
      <c r="I25" s="19">
        <f>IF($B25="","",IFERROR(VLOOKUP($F25,'Rate Table'!$A$2:$C$11,3,FALSE),0))</f>
        <v/>
      </c>
      <c r="J25" s="33">
        <f>IF($B25="","",$H25*(1+$I25))</f>
        <v/>
      </c>
      <c r="K25" s="33">
        <f>IF($B25="","",$G25*$J25)</f>
        <v/>
      </c>
      <c r="L25" s="31" t="n"/>
      <c r="M25" s="33">
        <f>IF($B25="","",$K25-$L25)</f>
        <v/>
      </c>
      <c r="N25" s="33">
        <f>IF($B25="","",IFERROR($M25/$G25,0))</f>
        <v/>
      </c>
      <c r="O25" s="33">
        <f>IF($B25="","",$M25-$L25)</f>
        <v/>
      </c>
      <c r="P25" s="20">
        <f>IF($B25="","",IF($M25&lt;0,"Shortfall",IF($M25=0,"On target","Surplus")))</f>
        <v/>
      </c>
      <c r="Q25" s="20">
        <f>IF($B25="","",IF(OR($F25&lt;1,$F25&gt;10,$G25&lt;=0),"Review inputs","OK"))</f>
        <v/>
      </c>
      <c r="R25" s="32" t="n"/>
    </row>
    <row r="26">
      <c r="A26" s="11" t="n"/>
      <c r="B26" s="11" t="n"/>
      <c r="C26" s="11" t="n"/>
      <c r="D26" s="11" t="n"/>
      <c r="E26" s="12" t="n"/>
      <c r="F26" s="12" t="n"/>
      <c r="G26" s="12" t="n"/>
      <c r="H26" s="30">
        <f>IF($B26="","",IFERROR(VLOOKUP($F26,'Rate Table'!$A$2:$C$11,2,FALSE),0))</f>
        <v/>
      </c>
      <c r="I26" s="14">
        <f>IF($B26="","",IFERROR(VLOOKUP($F26,'Rate Table'!$A$2:$C$11,3,FALSE),0))</f>
        <v/>
      </c>
      <c r="J26" s="30">
        <f>IF($B26="","",$H26*(1+$I26))</f>
        <v/>
      </c>
      <c r="K26" s="30">
        <f>IF($B26="","",$G26*$J26)</f>
        <v/>
      </c>
      <c r="L26" s="31" t="n"/>
      <c r="M26" s="30">
        <f>IF($B26="","",$K26-$L26)</f>
        <v/>
      </c>
      <c r="N26" s="30">
        <f>IF($B26="","",IFERROR($M26/$G26,0))</f>
        <v/>
      </c>
      <c r="O26" s="30">
        <f>IF($B26="","",$M26-$L26)</f>
        <v/>
      </c>
      <c r="P26" s="16">
        <f>IF($B26="","",IF($M26&lt;0,"Shortfall",IF($M26=0,"On target","Surplus")))</f>
        <v/>
      </c>
      <c r="Q26" s="16">
        <f>IF($B26="","",IF(OR($F26&lt;1,$F26&gt;10,$G26&lt;=0),"Review inputs","OK"))</f>
        <v/>
      </c>
      <c r="R26" s="32" t="n"/>
    </row>
    <row r="27">
      <c r="A27" s="11" t="n"/>
      <c r="B27" s="11" t="n"/>
      <c r="C27" s="11" t="n"/>
      <c r="D27" s="11" t="n"/>
      <c r="E27" s="12" t="n"/>
      <c r="F27" s="12" t="n"/>
      <c r="G27" s="12" t="n"/>
      <c r="H27" s="33">
        <f>IF($B27="","",IFERROR(VLOOKUP($F27,'Rate Table'!$A$2:$C$11,2,FALSE),0))</f>
        <v/>
      </c>
      <c r="I27" s="19">
        <f>IF($B27="","",IFERROR(VLOOKUP($F27,'Rate Table'!$A$2:$C$11,3,FALSE),0))</f>
        <v/>
      </c>
      <c r="J27" s="33">
        <f>IF($B27="","",$H27*(1+$I27))</f>
        <v/>
      </c>
      <c r="K27" s="33">
        <f>IF($B27="","",$G27*$J27)</f>
        <v/>
      </c>
      <c r="L27" s="31" t="n"/>
      <c r="M27" s="33">
        <f>IF($B27="","",$K27-$L27)</f>
        <v/>
      </c>
      <c r="N27" s="33">
        <f>IF($B27="","",IFERROR($M27/$G27,0))</f>
        <v/>
      </c>
      <c r="O27" s="33">
        <f>IF($B27="","",$M27-$L27)</f>
        <v/>
      </c>
      <c r="P27" s="20">
        <f>IF($B27="","",IF($M27&lt;0,"Shortfall",IF($M27=0,"On target","Surplus")))</f>
        <v/>
      </c>
      <c r="Q27" s="20">
        <f>IF($B27="","",IF(OR($F27&lt;1,$F27&gt;10,$G27&lt;=0),"Review inputs","OK"))</f>
        <v/>
      </c>
      <c r="R27" s="32" t="n"/>
    </row>
    <row r="28">
      <c r="A28" s="11" t="n"/>
      <c r="B28" s="11" t="n"/>
      <c r="C28" s="11" t="n"/>
      <c r="D28" s="11" t="n"/>
      <c r="E28" s="12" t="n"/>
      <c r="F28" s="12" t="n"/>
      <c r="G28" s="12" t="n"/>
      <c r="H28" s="30">
        <f>IF($B28="","",IFERROR(VLOOKUP($F28,'Rate Table'!$A$2:$C$11,2,FALSE),0))</f>
        <v/>
      </c>
      <c r="I28" s="14">
        <f>IF($B28="","",IFERROR(VLOOKUP($F28,'Rate Table'!$A$2:$C$11,3,FALSE),0))</f>
        <v/>
      </c>
      <c r="J28" s="30">
        <f>IF($B28="","",$H28*(1+$I28))</f>
        <v/>
      </c>
      <c r="K28" s="30">
        <f>IF($B28="","",$G28*$J28)</f>
        <v/>
      </c>
      <c r="L28" s="31" t="n"/>
      <c r="M28" s="30">
        <f>IF($B28="","",$K28-$L28)</f>
        <v/>
      </c>
      <c r="N28" s="30">
        <f>IF($B28="","",IFERROR($M28/$G28,0))</f>
        <v/>
      </c>
      <c r="O28" s="30">
        <f>IF($B28="","",$M28-$L28)</f>
        <v/>
      </c>
      <c r="P28" s="16">
        <f>IF($B28="","",IF($M28&lt;0,"Shortfall",IF($M28=0,"On target","Surplus")))</f>
        <v/>
      </c>
      <c r="Q28" s="16">
        <f>IF($B28="","",IF(OR($F28&lt;1,$F28&gt;10,$G28&lt;=0),"Review inputs","OK"))</f>
        <v/>
      </c>
      <c r="R28" s="32" t="n"/>
    </row>
    <row r="29">
      <c r="A29" s="11" t="n"/>
      <c r="B29" s="11" t="n"/>
      <c r="C29" s="11" t="n"/>
      <c r="D29" s="11" t="n"/>
      <c r="E29" s="12" t="n"/>
      <c r="F29" s="12" t="n"/>
      <c r="G29" s="12" t="n"/>
      <c r="H29" s="33">
        <f>IF($B29="","",IFERROR(VLOOKUP($F29,'Rate Table'!$A$2:$C$11,2,FALSE),0))</f>
        <v/>
      </c>
      <c r="I29" s="19">
        <f>IF($B29="","",IFERROR(VLOOKUP($F29,'Rate Table'!$A$2:$C$11,3,FALSE),0))</f>
        <v/>
      </c>
      <c r="J29" s="33">
        <f>IF($B29="","",$H29*(1+$I29))</f>
        <v/>
      </c>
      <c r="K29" s="33">
        <f>IF($B29="","",$G29*$J29)</f>
        <v/>
      </c>
      <c r="L29" s="31" t="n"/>
      <c r="M29" s="33">
        <f>IF($B29="","",$K29-$L29)</f>
        <v/>
      </c>
      <c r="N29" s="33">
        <f>IF($B29="","",IFERROR($M29/$G29,0))</f>
        <v/>
      </c>
      <c r="O29" s="33">
        <f>IF($B29="","",$M29-$L29)</f>
        <v/>
      </c>
      <c r="P29" s="20">
        <f>IF($B29="","",IF($M29&lt;0,"Shortfall",IF($M29=0,"On target","Surplus")))</f>
        <v/>
      </c>
      <c r="Q29" s="20">
        <f>IF($B29="","",IF(OR($F29&lt;1,$F29&gt;10,$G29&lt;=0),"Review inputs","OK"))</f>
        <v/>
      </c>
      <c r="R29" s="32" t="n"/>
    </row>
    <row r="30">
      <c r="A30" s="11" t="n"/>
      <c r="B30" s="11" t="n"/>
      <c r="C30" s="11" t="n"/>
      <c r="D30" s="11" t="n"/>
      <c r="E30" s="12" t="n"/>
      <c r="F30" s="12" t="n"/>
      <c r="G30" s="12" t="n"/>
      <c r="H30" s="30">
        <f>IF($B30="","",IFERROR(VLOOKUP($F30,'Rate Table'!$A$2:$C$11,2,FALSE),0))</f>
        <v/>
      </c>
      <c r="I30" s="14">
        <f>IF($B30="","",IFERROR(VLOOKUP($F30,'Rate Table'!$A$2:$C$11,3,FALSE),0))</f>
        <v/>
      </c>
      <c r="J30" s="30">
        <f>IF($B30="","",$H30*(1+$I30))</f>
        <v/>
      </c>
      <c r="K30" s="30">
        <f>IF($B30="","",$G30*$J30)</f>
        <v/>
      </c>
      <c r="L30" s="31" t="n"/>
      <c r="M30" s="30">
        <f>IF($B30="","",$K30-$L30)</f>
        <v/>
      </c>
      <c r="N30" s="30">
        <f>IF($B30="","",IFERROR($M30/$G30,0))</f>
        <v/>
      </c>
      <c r="O30" s="30">
        <f>IF($B30="","",$M30-$L30)</f>
        <v/>
      </c>
      <c r="P30" s="16">
        <f>IF($B30="","",IF($M30&lt;0,"Shortfall",IF($M30=0,"On target","Surplus")))</f>
        <v/>
      </c>
      <c r="Q30" s="16">
        <f>IF($B30="","",IF(OR($F30&lt;1,$F30&gt;10,$G30&lt;=0),"Review inputs","OK"))</f>
        <v/>
      </c>
      <c r="R30" s="32" t="n"/>
    </row>
    <row r="31">
      <c r="A31" s="11" t="n"/>
      <c r="B31" s="11" t="n"/>
      <c r="C31" s="11" t="n"/>
      <c r="D31" s="11" t="n"/>
      <c r="E31" s="12" t="n"/>
      <c r="F31" s="12" t="n"/>
      <c r="G31" s="12" t="n"/>
      <c r="H31" s="33">
        <f>IF($B31="","",IFERROR(VLOOKUP($F31,'Rate Table'!$A$2:$C$11,2,FALSE),0))</f>
        <v/>
      </c>
      <c r="I31" s="19">
        <f>IF($B31="","",IFERROR(VLOOKUP($F31,'Rate Table'!$A$2:$C$11,3,FALSE),0))</f>
        <v/>
      </c>
      <c r="J31" s="33">
        <f>IF($B31="","",$H31*(1+$I31))</f>
        <v/>
      </c>
      <c r="K31" s="33">
        <f>IF($B31="","",$G31*$J31)</f>
        <v/>
      </c>
      <c r="L31" s="31" t="n"/>
      <c r="M31" s="33">
        <f>IF($B31="","",$K31-$L31)</f>
        <v/>
      </c>
      <c r="N31" s="33">
        <f>IF($B31="","",IFERROR($M31/$G31,0))</f>
        <v/>
      </c>
      <c r="O31" s="33">
        <f>IF($B31="","",$M31-$L31)</f>
        <v/>
      </c>
      <c r="P31" s="20">
        <f>IF($B31="","",IF($M31&lt;0,"Shortfall",IF($M31=0,"On target","Surplus")))</f>
        <v/>
      </c>
      <c r="Q31" s="20">
        <f>IF($B31="","",IF(OR($F31&lt;1,$F31&gt;10,$G31&lt;=0),"Review inputs","OK"))</f>
        <v/>
      </c>
      <c r="R31" s="32" t="n"/>
    </row>
    <row r="32">
      <c r="A32" s="11" t="n"/>
      <c r="B32" s="11" t="n"/>
      <c r="C32" s="11" t="n"/>
      <c r="D32" s="11" t="n"/>
      <c r="E32" s="12" t="n"/>
      <c r="F32" s="12" t="n"/>
      <c r="G32" s="12" t="n"/>
      <c r="H32" s="30">
        <f>IF($B32="","",IFERROR(VLOOKUP($F32,'Rate Table'!$A$2:$C$11,2,FALSE),0))</f>
        <v/>
      </c>
      <c r="I32" s="14">
        <f>IF($B32="","",IFERROR(VLOOKUP($F32,'Rate Table'!$A$2:$C$11,3,FALSE),0))</f>
        <v/>
      </c>
      <c r="J32" s="30">
        <f>IF($B32="","",$H32*(1+$I32))</f>
        <v/>
      </c>
      <c r="K32" s="30">
        <f>IF($B32="","",$G32*$J32)</f>
        <v/>
      </c>
      <c r="L32" s="31" t="n"/>
      <c r="M32" s="30">
        <f>IF($B32="","",$K32-$L32)</f>
        <v/>
      </c>
      <c r="N32" s="30">
        <f>IF($B32="","",IFERROR($M32/$G32,0))</f>
        <v/>
      </c>
      <c r="O32" s="30">
        <f>IF($B32="","",$M32-$L32)</f>
        <v/>
      </c>
      <c r="P32" s="16">
        <f>IF($B32="","",IF($M32&lt;0,"Shortfall",IF($M32=0,"On target","Surplus")))</f>
        <v/>
      </c>
      <c r="Q32" s="16">
        <f>IF($B32="","",IF(OR($F32&lt;1,$F32&gt;10,$G32&lt;=0),"Review inputs","OK"))</f>
        <v/>
      </c>
      <c r="R32" s="32" t="n"/>
    </row>
    <row r="33">
      <c r="A33" s="11" t="n"/>
      <c r="B33" s="11" t="n"/>
      <c r="C33" s="11" t="n"/>
      <c r="D33" s="11" t="n"/>
      <c r="E33" s="12" t="n"/>
      <c r="F33" s="12" t="n"/>
      <c r="G33" s="12" t="n"/>
      <c r="H33" s="33">
        <f>IF($B33="","",IFERROR(VLOOKUP($F33,'Rate Table'!$A$2:$C$11,2,FALSE),0))</f>
        <v/>
      </c>
      <c r="I33" s="19">
        <f>IF($B33="","",IFERROR(VLOOKUP($F33,'Rate Table'!$A$2:$C$11,3,FALSE),0))</f>
        <v/>
      </c>
      <c r="J33" s="33">
        <f>IF($B33="","",$H33*(1+$I33))</f>
        <v/>
      </c>
      <c r="K33" s="33">
        <f>IF($B33="","",$G33*$J33)</f>
        <v/>
      </c>
      <c r="L33" s="31" t="n"/>
      <c r="M33" s="33">
        <f>IF($B33="","",$K33-$L33)</f>
        <v/>
      </c>
      <c r="N33" s="33">
        <f>IF($B33="","",IFERROR($M33/$G33,0))</f>
        <v/>
      </c>
      <c r="O33" s="33">
        <f>IF($B33="","",$M33-$L33)</f>
        <v/>
      </c>
      <c r="P33" s="20">
        <f>IF($B33="","",IF($M33&lt;0,"Shortfall",IF($M33=0,"On target","Surplus")))</f>
        <v/>
      </c>
      <c r="Q33" s="20">
        <f>IF($B33="","",IF(OR($F33&lt;1,$F33&gt;10,$G33&lt;=0),"Review inputs","OK"))</f>
        <v/>
      </c>
      <c r="R33" s="32" t="n"/>
    </row>
    <row r="34">
      <c r="A34" s="11" t="n"/>
      <c r="B34" s="11" t="n"/>
      <c r="C34" s="11" t="n"/>
      <c r="D34" s="11" t="n"/>
      <c r="E34" s="12" t="n"/>
      <c r="F34" s="12" t="n"/>
      <c r="G34" s="12" t="n"/>
      <c r="H34" s="30">
        <f>IF($B34="","",IFERROR(VLOOKUP($F34,'Rate Table'!$A$2:$C$11,2,FALSE),0))</f>
        <v/>
      </c>
      <c r="I34" s="14">
        <f>IF($B34="","",IFERROR(VLOOKUP($F34,'Rate Table'!$A$2:$C$11,3,FALSE),0))</f>
        <v/>
      </c>
      <c r="J34" s="30">
        <f>IF($B34="","",$H34*(1+$I34))</f>
        <v/>
      </c>
      <c r="K34" s="30">
        <f>IF($B34="","",$G34*$J34)</f>
        <v/>
      </c>
      <c r="L34" s="31" t="n"/>
      <c r="M34" s="30">
        <f>IF($B34="","",$K34-$L34)</f>
        <v/>
      </c>
      <c r="N34" s="30">
        <f>IF($B34="","",IFERROR($M34/$G34,0))</f>
        <v/>
      </c>
      <c r="O34" s="30">
        <f>IF($B34="","",$M34-$L34)</f>
        <v/>
      </c>
      <c r="P34" s="16">
        <f>IF($B34="","",IF($M34&lt;0,"Shortfall",IF($M34=0,"On target","Surplus")))</f>
        <v/>
      </c>
      <c r="Q34" s="16">
        <f>IF($B34="","",IF(OR($F34&lt;1,$F34&gt;10,$G34&lt;=0),"Review inputs","OK"))</f>
        <v/>
      </c>
      <c r="R34" s="32" t="n"/>
    </row>
    <row r="35">
      <c r="A35" s="11" t="n"/>
      <c r="B35" s="11" t="n"/>
      <c r="C35" s="11" t="n"/>
      <c r="D35" s="11" t="n"/>
      <c r="E35" s="12" t="n"/>
      <c r="F35" s="12" t="n"/>
      <c r="G35" s="12" t="n"/>
      <c r="H35" s="33">
        <f>IF($B35="","",IFERROR(VLOOKUP($F35,'Rate Table'!$A$2:$C$11,2,FALSE),0))</f>
        <v/>
      </c>
      <c r="I35" s="19">
        <f>IF($B35="","",IFERROR(VLOOKUP($F35,'Rate Table'!$A$2:$C$11,3,FALSE),0))</f>
        <v/>
      </c>
      <c r="J35" s="33">
        <f>IF($B35="","",$H35*(1+$I35))</f>
        <v/>
      </c>
      <c r="K35" s="33">
        <f>IF($B35="","",$G35*$J35)</f>
        <v/>
      </c>
      <c r="L35" s="31" t="n"/>
      <c r="M35" s="33">
        <f>IF($B35="","",$K35-$L35)</f>
        <v/>
      </c>
      <c r="N35" s="33">
        <f>IF($B35="","",IFERROR($M35/$G35,0))</f>
        <v/>
      </c>
      <c r="O35" s="33">
        <f>IF($B35="","",$M35-$L35)</f>
        <v/>
      </c>
      <c r="P35" s="20">
        <f>IF($B35="","",IF($M35&lt;0,"Shortfall",IF($M35=0,"On target","Surplus")))</f>
        <v/>
      </c>
      <c r="Q35" s="20">
        <f>IF($B35="","",IF(OR($F35&lt;1,$F35&gt;10,$G35&lt;=0),"Review inputs","OK"))</f>
        <v/>
      </c>
      <c r="R35" s="32" t="n"/>
    </row>
    <row r="36">
      <c r="A36" s="11" t="n"/>
      <c r="B36" s="11" t="n"/>
      <c r="C36" s="11" t="n"/>
      <c r="D36" s="11" t="n"/>
      <c r="E36" s="12" t="n"/>
      <c r="F36" s="12" t="n"/>
      <c r="G36" s="12" t="n"/>
      <c r="H36" s="30">
        <f>IF($B36="","",IFERROR(VLOOKUP($F36,'Rate Table'!$A$2:$C$11,2,FALSE),0))</f>
        <v/>
      </c>
      <c r="I36" s="14">
        <f>IF($B36="","",IFERROR(VLOOKUP($F36,'Rate Table'!$A$2:$C$11,3,FALSE),0))</f>
        <v/>
      </c>
      <c r="J36" s="30">
        <f>IF($B36="","",$H36*(1+$I36))</f>
        <v/>
      </c>
      <c r="K36" s="30">
        <f>IF($B36="","",$G36*$J36)</f>
        <v/>
      </c>
      <c r="L36" s="31" t="n"/>
      <c r="M36" s="30">
        <f>IF($B36="","",$K36-$L36)</f>
        <v/>
      </c>
      <c r="N36" s="30">
        <f>IF($B36="","",IFERROR($M36/$G36,0))</f>
        <v/>
      </c>
      <c r="O36" s="30">
        <f>IF($B36="","",$M36-$L36)</f>
        <v/>
      </c>
      <c r="P36" s="16">
        <f>IF($B36="","",IF($M36&lt;0,"Shortfall",IF($M36=0,"On target","Surplus")))</f>
        <v/>
      </c>
      <c r="Q36" s="16">
        <f>IF($B36="","",IF(OR($F36&lt;1,$F36&gt;10,$G36&lt;=0),"Review inputs","OK"))</f>
        <v/>
      </c>
      <c r="R36" s="32" t="n"/>
    </row>
    <row r="37">
      <c r="A37" s="11" t="n"/>
      <c r="B37" s="11" t="n"/>
      <c r="C37" s="11" t="n"/>
      <c r="D37" s="11" t="n"/>
      <c r="E37" s="12" t="n"/>
      <c r="F37" s="12" t="n"/>
      <c r="G37" s="12" t="n"/>
      <c r="H37" s="33">
        <f>IF($B37="","",IFERROR(VLOOKUP($F37,'Rate Table'!$A$2:$C$11,2,FALSE),0))</f>
        <v/>
      </c>
      <c r="I37" s="19">
        <f>IF($B37="","",IFERROR(VLOOKUP($F37,'Rate Table'!$A$2:$C$11,3,FALSE),0))</f>
        <v/>
      </c>
      <c r="J37" s="33">
        <f>IF($B37="","",$H37*(1+$I37))</f>
        <v/>
      </c>
      <c r="K37" s="33">
        <f>IF($B37="","",$G37*$J37)</f>
        <v/>
      </c>
      <c r="L37" s="31" t="n"/>
      <c r="M37" s="33">
        <f>IF($B37="","",$K37-$L37)</f>
        <v/>
      </c>
      <c r="N37" s="33">
        <f>IF($B37="","",IFERROR($M37/$G37,0))</f>
        <v/>
      </c>
      <c r="O37" s="33">
        <f>IF($B37="","",$M37-$L37)</f>
        <v/>
      </c>
      <c r="P37" s="20">
        <f>IF($B37="","",IF($M37&lt;0,"Shortfall",IF($M37=0,"On target","Surplus")))</f>
        <v/>
      </c>
      <c r="Q37" s="20">
        <f>IF($B37="","",IF(OR($F37&lt;1,$F37&gt;10,$G37&lt;=0),"Review inputs","OK"))</f>
        <v/>
      </c>
      <c r="R37" s="32" t="n"/>
    </row>
    <row r="38">
      <c r="A38" s="11" t="n"/>
      <c r="B38" s="11" t="n"/>
      <c r="C38" s="11" t="n"/>
      <c r="D38" s="11" t="n"/>
      <c r="E38" s="12" t="n"/>
      <c r="F38" s="12" t="n"/>
      <c r="G38" s="12" t="n"/>
      <c r="H38" s="30">
        <f>IF($B38="","",IFERROR(VLOOKUP($F38,'Rate Table'!$A$2:$C$11,2,FALSE),0))</f>
        <v/>
      </c>
      <c r="I38" s="14">
        <f>IF($B38="","",IFERROR(VLOOKUP($F38,'Rate Table'!$A$2:$C$11,3,FALSE),0))</f>
        <v/>
      </c>
      <c r="J38" s="30">
        <f>IF($B38="","",$H38*(1+$I38))</f>
        <v/>
      </c>
      <c r="K38" s="30">
        <f>IF($B38="","",$G38*$J38)</f>
        <v/>
      </c>
      <c r="L38" s="31" t="n"/>
      <c r="M38" s="30">
        <f>IF($B38="","",$K38-$L38)</f>
        <v/>
      </c>
      <c r="N38" s="30">
        <f>IF($B38="","",IFERROR($M38/$G38,0))</f>
        <v/>
      </c>
      <c r="O38" s="30">
        <f>IF($B38="","",$M38-$L38)</f>
        <v/>
      </c>
      <c r="P38" s="16">
        <f>IF($B38="","",IF($M38&lt;0,"Shortfall",IF($M38=0,"On target","Surplus")))</f>
        <v/>
      </c>
      <c r="Q38" s="16">
        <f>IF($B38="","",IF(OR($F38&lt;1,$F38&gt;10,$G38&lt;=0),"Review inputs","OK"))</f>
        <v/>
      </c>
      <c r="R38" s="32" t="n"/>
    </row>
    <row r="39">
      <c r="A39" s="11" t="n"/>
      <c r="B39" s="11" t="n"/>
      <c r="C39" s="11" t="n"/>
      <c r="D39" s="11" t="n"/>
      <c r="E39" s="12" t="n"/>
      <c r="F39" s="12" t="n"/>
      <c r="G39" s="12" t="n"/>
      <c r="H39" s="33">
        <f>IF($B39="","",IFERROR(VLOOKUP($F39,'Rate Table'!$A$2:$C$11,2,FALSE),0))</f>
        <v/>
      </c>
      <c r="I39" s="19">
        <f>IF($B39="","",IFERROR(VLOOKUP($F39,'Rate Table'!$A$2:$C$11,3,FALSE),0))</f>
        <v/>
      </c>
      <c r="J39" s="33">
        <f>IF($B39="","",$H39*(1+$I39))</f>
        <v/>
      </c>
      <c r="K39" s="33">
        <f>IF($B39="","",$G39*$J39)</f>
        <v/>
      </c>
      <c r="L39" s="31" t="n"/>
      <c r="M39" s="33">
        <f>IF($B39="","",$K39-$L39)</f>
        <v/>
      </c>
      <c r="N39" s="33">
        <f>IF($B39="","",IFERROR($M39/$G39,0))</f>
        <v/>
      </c>
      <c r="O39" s="33">
        <f>IF($B39="","",$M39-$L39)</f>
        <v/>
      </c>
      <c r="P39" s="20">
        <f>IF($B39="","",IF($M39&lt;0,"Shortfall",IF($M39=0,"On target","Surplus")))</f>
        <v/>
      </c>
      <c r="Q39" s="20">
        <f>IF($B39="","",IF(OR($F39&lt;1,$F39&gt;10,$G39&lt;=0),"Review inputs","OK"))</f>
        <v/>
      </c>
      <c r="R39" s="32" t="n"/>
    </row>
    <row r="40">
      <c r="A40" s="11" t="n"/>
      <c r="B40" s="11" t="n"/>
      <c r="C40" s="11" t="n"/>
      <c r="D40" s="11" t="n"/>
      <c r="E40" s="12" t="n"/>
      <c r="F40" s="12" t="n"/>
      <c r="G40" s="12" t="n"/>
      <c r="H40" s="30">
        <f>IF($B40="","",IFERROR(VLOOKUP($F40,'Rate Table'!$A$2:$C$11,2,FALSE),0))</f>
        <v/>
      </c>
      <c r="I40" s="14">
        <f>IF($B40="","",IFERROR(VLOOKUP($F40,'Rate Table'!$A$2:$C$11,3,FALSE),0))</f>
        <v/>
      </c>
      <c r="J40" s="30">
        <f>IF($B40="","",$H40*(1+$I40))</f>
        <v/>
      </c>
      <c r="K40" s="30">
        <f>IF($B40="","",$G40*$J40)</f>
        <v/>
      </c>
      <c r="L40" s="31" t="n"/>
      <c r="M40" s="30">
        <f>IF($B40="","",$K40-$L40)</f>
        <v/>
      </c>
      <c r="N40" s="30">
        <f>IF($B40="","",IFERROR($M40/$G40,0))</f>
        <v/>
      </c>
      <c r="O40" s="30">
        <f>IF($B40="","",$M40-$L40)</f>
        <v/>
      </c>
      <c r="P40" s="16">
        <f>IF($B40="","",IF($M40&lt;0,"Shortfall",IF($M40=0,"On target","Surplus")))</f>
        <v/>
      </c>
      <c r="Q40" s="16">
        <f>IF($B40="","",IF(OR($F40&lt;1,$F40&gt;10,$G40&lt;=0),"Review inputs","OK"))</f>
        <v/>
      </c>
      <c r="R40" s="32" t="n"/>
    </row>
    <row r="41">
      <c r="A41" s="11" t="n"/>
      <c r="B41" s="11" t="n"/>
      <c r="C41" s="11" t="n"/>
      <c r="D41" s="11" t="n"/>
      <c r="E41" s="12" t="n"/>
      <c r="F41" s="12" t="n"/>
      <c r="G41" s="12" t="n"/>
      <c r="H41" s="33">
        <f>IF($B41="","",IFERROR(VLOOKUP($F41,'Rate Table'!$A$2:$C$11,2,FALSE),0))</f>
        <v/>
      </c>
      <c r="I41" s="19">
        <f>IF($B41="","",IFERROR(VLOOKUP($F41,'Rate Table'!$A$2:$C$11,3,FALSE),0))</f>
        <v/>
      </c>
      <c r="J41" s="33">
        <f>IF($B41="","",$H41*(1+$I41))</f>
        <v/>
      </c>
      <c r="K41" s="33">
        <f>IF($B41="","",$G41*$J41)</f>
        <v/>
      </c>
      <c r="L41" s="31" t="n"/>
      <c r="M41" s="33">
        <f>IF($B41="","",$K41-$L41)</f>
        <v/>
      </c>
      <c r="N41" s="33">
        <f>IF($B41="","",IFERROR($M41/$G41,0))</f>
        <v/>
      </c>
      <c r="O41" s="33">
        <f>IF($B41="","",$M41-$L41)</f>
        <v/>
      </c>
      <c r="P41" s="20">
        <f>IF($B41="","",IF($M41&lt;0,"Shortfall",IF($M41=0,"On target","Surplus")))</f>
        <v/>
      </c>
      <c r="Q41" s="20">
        <f>IF($B41="","",IF(OR($F41&lt;1,$F41&gt;10,$G41&lt;=0),"Review inputs","OK"))</f>
        <v/>
      </c>
      <c r="R41" s="32" t="n"/>
    </row>
    <row r="42">
      <c r="A42" s="11" t="n"/>
      <c r="B42" s="11" t="n"/>
      <c r="C42" s="11" t="n"/>
      <c r="D42" s="11" t="n"/>
      <c r="E42" s="12" t="n"/>
      <c r="F42" s="12" t="n"/>
      <c r="G42" s="12" t="n"/>
      <c r="H42" s="30">
        <f>IF($B42="","",IFERROR(VLOOKUP($F42,'Rate Table'!$A$2:$C$11,2,FALSE),0))</f>
        <v/>
      </c>
      <c r="I42" s="14">
        <f>IF($B42="","",IFERROR(VLOOKUP($F42,'Rate Table'!$A$2:$C$11,3,FALSE),0))</f>
        <v/>
      </c>
      <c r="J42" s="30">
        <f>IF($B42="","",$H42*(1+$I42))</f>
        <v/>
      </c>
      <c r="K42" s="30">
        <f>IF($B42="","",$G42*$J42)</f>
        <v/>
      </c>
      <c r="L42" s="31" t="n"/>
      <c r="M42" s="30">
        <f>IF($B42="","",$K42-$L42)</f>
        <v/>
      </c>
      <c r="N42" s="30">
        <f>IF($B42="","",IFERROR($M42/$G42,0))</f>
        <v/>
      </c>
      <c r="O42" s="30">
        <f>IF($B42="","",$M42-$L42)</f>
        <v/>
      </c>
      <c r="P42" s="16">
        <f>IF($B42="","",IF($M42&lt;0,"Shortfall",IF($M42=0,"On target","Surplus")))</f>
        <v/>
      </c>
      <c r="Q42" s="16">
        <f>IF($B42="","",IF(OR($F42&lt;1,$F42&gt;10,$G42&lt;=0),"Review inputs","OK"))</f>
        <v/>
      </c>
      <c r="R42" s="32" t="n"/>
    </row>
    <row r="43">
      <c r="A43" s="11" t="n"/>
      <c r="B43" s="11" t="n"/>
      <c r="C43" s="11" t="n"/>
      <c r="D43" s="11" t="n"/>
      <c r="E43" s="12" t="n"/>
      <c r="F43" s="12" t="n"/>
      <c r="G43" s="12" t="n"/>
      <c r="H43" s="33">
        <f>IF($B43="","",IFERROR(VLOOKUP($F43,'Rate Table'!$A$2:$C$11,2,FALSE),0))</f>
        <v/>
      </c>
      <c r="I43" s="19">
        <f>IF($B43="","",IFERROR(VLOOKUP($F43,'Rate Table'!$A$2:$C$11,3,FALSE),0))</f>
        <v/>
      </c>
      <c r="J43" s="33">
        <f>IF($B43="","",$H43*(1+$I43))</f>
        <v/>
      </c>
      <c r="K43" s="33">
        <f>IF($B43="","",$G43*$J43)</f>
        <v/>
      </c>
      <c r="L43" s="31" t="n"/>
      <c r="M43" s="33">
        <f>IF($B43="","",$K43-$L43)</f>
        <v/>
      </c>
      <c r="N43" s="33">
        <f>IF($B43="","",IFERROR($M43/$G43,0))</f>
        <v/>
      </c>
      <c r="O43" s="33">
        <f>IF($B43="","",$M43-$L43)</f>
        <v/>
      </c>
      <c r="P43" s="20">
        <f>IF($B43="","",IF($M43&lt;0,"Shortfall",IF($M43=0,"On target","Surplus")))</f>
        <v/>
      </c>
      <c r="Q43" s="20">
        <f>IF($B43="","",IF(OR($F43&lt;1,$F43&gt;10,$G43&lt;=0),"Review inputs","OK"))</f>
        <v/>
      </c>
      <c r="R43" s="32" t="n"/>
    </row>
    <row r="44">
      <c r="A44" s="11" t="n"/>
      <c r="B44" s="11" t="n"/>
      <c r="C44" s="11" t="n"/>
      <c r="D44" s="11" t="n"/>
      <c r="E44" s="12" t="n"/>
      <c r="F44" s="12" t="n"/>
      <c r="G44" s="12" t="n"/>
      <c r="H44" s="30">
        <f>IF($B44="","",IFERROR(VLOOKUP($F44,'Rate Table'!$A$2:$C$11,2,FALSE),0))</f>
        <v/>
      </c>
      <c r="I44" s="14">
        <f>IF($B44="","",IFERROR(VLOOKUP($F44,'Rate Table'!$A$2:$C$11,3,FALSE),0))</f>
        <v/>
      </c>
      <c r="J44" s="30">
        <f>IF($B44="","",$H44*(1+$I44))</f>
        <v/>
      </c>
      <c r="K44" s="30">
        <f>IF($B44="","",$G44*$J44)</f>
        <v/>
      </c>
      <c r="L44" s="31" t="n"/>
      <c r="M44" s="30">
        <f>IF($B44="","",$K44-$L44)</f>
        <v/>
      </c>
      <c r="N44" s="30">
        <f>IF($B44="","",IFERROR($M44/$G44,0))</f>
        <v/>
      </c>
      <c r="O44" s="30">
        <f>IF($B44="","",$M44-$L44)</f>
        <v/>
      </c>
      <c r="P44" s="16">
        <f>IF($B44="","",IF($M44&lt;0,"Shortfall",IF($M44=0,"On target","Surplus")))</f>
        <v/>
      </c>
      <c r="Q44" s="16">
        <f>IF($B44="","",IF(OR($F44&lt;1,$F44&gt;10,$G44&lt;=0),"Review inputs","OK"))</f>
        <v/>
      </c>
      <c r="R44" s="32" t="n"/>
    </row>
    <row r="45">
      <c r="A45" s="11" t="n"/>
      <c r="B45" s="11" t="n"/>
      <c r="C45" s="11" t="n"/>
      <c r="D45" s="11" t="n"/>
      <c r="E45" s="12" t="n"/>
      <c r="F45" s="12" t="n"/>
      <c r="G45" s="12" t="n"/>
      <c r="H45" s="33">
        <f>IF($B45="","",IFERROR(VLOOKUP($F45,'Rate Table'!$A$2:$C$11,2,FALSE),0))</f>
        <v/>
      </c>
      <c r="I45" s="19">
        <f>IF($B45="","",IFERROR(VLOOKUP($F45,'Rate Table'!$A$2:$C$11,3,FALSE),0))</f>
        <v/>
      </c>
      <c r="J45" s="33">
        <f>IF($B45="","",$H45*(1+$I45))</f>
        <v/>
      </c>
      <c r="K45" s="33">
        <f>IF($B45="","",$G45*$J45)</f>
        <v/>
      </c>
      <c r="L45" s="31" t="n"/>
      <c r="M45" s="33">
        <f>IF($B45="","",$K45-$L45)</f>
        <v/>
      </c>
      <c r="N45" s="33">
        <f>IF($B45="","",IFERROR($M45/$G45,0))</f>
        <v/>
      </c>
      <c r="O45" s="33">
        <f>IF($B45="","",$M45-$L45)</f>
        <v/>
      </c>
      <c r="P45" s="20">
        <f>IF($B45="","",IF($M45&lt;0,"Shortfall",IF($M45=0,"On target","Surplus")))</f>
        <v/>
      </c>
      <c r="Q45" s="20">
        <f>IF($B45="","",IF(OR($F45&lt;1,$F45&gt;10,$G45&lt;=0),"Review inputs","OK"))</f>
        <v/>
      </c>
      <c r="R45" s="32" t="n"/>
    </row>
    <row r="46">
      <c r="A46" s="11" t="n"/>
      <c r="B46" s="11" t="n"/>
      <c r="C46" s="11" t="n"/>
      <c r="D46" s="11" t="n"/>
      <c r="E46" s="12" t="n"/>
      <c r="F46" s="12" t="n"/>
      <c r="G46" s="12" t="n"/>
      <c r="H46" s="30">
        <f>IF($B46="","",IFERROR(VLOOKUP($F46,'Rate Table'!$A$2:$C$11,2,FALSE),0))</f>
        <v/>
      </c>
      <c r="I46" s="14">
        <f>IF($B46="","",IFERROR(VLOOKUP($F46,'Rate Table'!$A$2:$C$11,3,FALSE),0))</f>
        <v/>
      </c>
      <c r="J46" s="30">
        <f>IF($B46="","",$H46*(1+$I46))</f>
        <v/>
      </c>
      <c r="K46" s="30">
        <f>IF($B46="","",$G46*$J46)</f>
        <v/>
      </c>
      <c r="L46" s="31" t="n"/>
      <c r="M46" s="30">
        <f>IF($B46="","",$K46-$L46)</f>
        <v/>
      </c>
      <c r="N46" s="30">
        <f>IF($B46="","",IFERROR($M46/$G46,0))</f>
        <v/>
      </c>
      <c r="O46" s="30">
        <f>IF($B46="","",$M46-$L46)</f>
        <v/>
      </c>
      <c r="P46" s="16">
        <f>IF($B46="","",IF($M46&lt;0,"Shortfall",IF($M46=0,"On target","Surplus")))</f>
        <v/>
      </c>
      <c r="Q46" s="16">
        <f>IF($B46="","",IF(OR($F46&lt;1,$F46&gt;10,$G46&lt;=0),"Review inputs","OK"))</f>
        <v/>
      </c>
      <c r="R46" s="32" t="n"/>
    </row>
    <row r="47">
      <c r="A47" s="11" t="n"/>
      <c r="B47" s="11" t="n"/>
      <c r="C47" s="11" t="n"/>
      <c r="D47" s="11" t="n"/>
      <c r="E47" s="12" t="n"/>
      <c r="F47" s="12" t="n"/>
      <c r="G47" s="12" t="n"/>
      <c r="H47" s="33">
        <f>IF($B47="","",IFERROR(VLOOKUP($F47,'Rate Table'!$A$2:$C$11,2,FALSE),0))</f>
        <v/>
      </c>
      <c r="I47" s="19">
        <f>IF($B47="","",IFERROR(VLOOKUP($F47,'Rate Table'!$A$2:$C$11,3,FALSE),0))</f>
        <v/>
      </c>
      <c r="J47" s="33">
        <f>IF($B47="","",$H47*(1+$I47))</f>
        <v/>
      </c>
      <c r="K47" s="33">
        <f>IF($B47="","",$G47*$J47)</f>
        <v/>
      </c>
      <c r="L47" s="31" t="n"/>
      <c r="M47" s="33">
        <f>IF($B47="","",$K47-$L47)</f>
        <v/>
      </c>
      <c r="N47" s="33">
        <f>IF($B47="","",IFERROR($M47/$G47,0))</f>
        <v/>
      </c>
      <c r="O47" s="33">
        <f>IF($B47="","",$M47-$L47)</f>
        <v/>
      </c>
      <c r="P47" s="20">
        <f>IF($B47="","",IF($M47&lt;0,"Shortfall",IF($M47=0,"On target","Surplus")))</f>
        <v/>
      </c>
      <c r="Q47" s="20">
        <f>IF($B47="","",IF(OR($F47&lt;1,$F47&gt;10,$G47&lt;=0),"Review inputs","OK"))</f>
        <v/>
      </c>
      <c r="R47" s="32" t="n"/>
    </row>
    <row r="48">
      <c r="A48" s="11" t="n"/>
      <c r="B48" s="11" t="n"/>
      <c r="C48" s="11" t="n"/>
      <c r="D48" s="11" t="n"/>
      <c r="E48" s="12" t="n"/>
      <c r="F48" s="12" t="n"/>
      <c r="G48" s="12" t="n"/>
      <c r="H48" s="30">
        <f>IF($B48="","",IFERROR(VLOOKUP($F48,'Rate Table'!$A$2:$C$11,2,FALSE),0))</f>
        <v/>
      </c>
      <c r="I48" s="14">
        <f>IF($B48="","",IFERROR(VLOOKUP($F48,'Rate Table'!$A$2:$C$11,3,FALSE),0))</f>
        <v/>
      </c>
      <c r="J48" s="30">
        <f>IF($B48="","",$H48*(1+$I48))</f>
        <v/>
      </c>
      <c r="K48" s="30">
        <f>IF($B48="","",$G48*$J48)</f>
        <v/>
      </c>
      <c r="L48" s="31" t="n"/>
      <c r="M48" s="30">
        <f>IF($B48="","",$K48-$L48)</f>
        <v/>
      </c>
      <c r="N48" s="30">
        <f>IF($B48="","",IFERROR($M48/$G48,0))</f>
        <v/>
      </c>
      <c r="O48" s="30">
        <f>IF($B48="","",$M48-$L48)</f>
        <v/>
      </c>
      <c r="P48" s="16">
        <f>IF($B48="","",IF($M48&lt;0,"Shortfall",IF($M48=0,"On target","Surplus")))</f>
        <v/>
      </c>
      <c r="Q48" s="16">
        <f>IF($B48="","",IF(OR($F48&lt;1,$F48&gt;10,$G48&lt;=0),"Review inputs","OK"))</f>
        <v/>
      </c>
      <c r="R48" s="32" t="n"/>
    </row>
    <row r="49">
      <c r="A49" s="11" t="n"/>
      <c r="B49" s="11" t="n"/>
      <c r="C49" s="11" t="n"/>
      <c r="D49" s="11" t="n"/>
      <c r="E49" s="12" t="n"/>
      <c r="F49" s="12" t="n"/>
      <c r="G49" s="12" t="n"/>
      <c r="H49" s="33">
        <f>IF($B49="","",IFERROR(VLOOKUP($F49,'Rate Table'!$A$2:$C$11,2,FALSE),0))</f>
        <v/>
      </c>
      <c r="I49" s="19">
        <f>IF($B49="","",IFERROR(VLOOKUP($F49,'Rate Table'!$A$2:$C$11,3,FALSE),0))</f>
        <v/>
      </c>
      <c r="J49" s="33">
        <f>IF($B49="","",$H49*(1+$I49))</f>
        <v/>
      </c>
      <c r="K49" s="33">
        <f>IF($B49="","",$G49*$J49)</f>
        <v/>
      </c>
      <c r="L49" s="31" t="n"/>
      <c r="M49" s="33">
        <f>IF($B49="","",$K49-$L49)</f>
        <v/>
      </c>
      <c r="N49" s="33">
        <f>IF($B49="","",IFERROR($M49/$G49,0))</f>
        <v/>
      </c>
      <c r="O49" s="33">
        <f>IF($B49="","",$M49-$L49)</f>
        <v/>
      </c>
      <c r="P49" s="20">
        <f>IF($B49="","",IF($M49&lt;0,"Shortfall",IF($M49=0,"On target","Surplus")))</f>
        <v/>
      </c>
      <c r="Q49" s="20">
        <f>IF($B49="","",IF(OR($F49&lt;1,$F49&gt;10,$G49&lt;=0),"Review inputs","OK"))</f>
        <v/>
      </c>
      <c r="R49" s="32" t="n"/>
    </row>
    <row r="50">
      <c r="A50" s="11" t="n"/>
      <c r="B50" s="11" t="n"/>
      <c r="C50" s="11" t="n"/>
      <c r="D50" s="11" t="n"/>
      <c r="E50" s="12" t="n"/>
      <c r="F50" s="12" t="n"/>
      <c r="G50" s="12" t="n"/>
      <c r="H50" s="30">
        <f>IF($B50="","",IFERROR(VLOOKUP($F50,'Rate Table'!$A$2:$C$11,2,FALSE),0))</f>
        <v/>
      </c>
      <c r="I50" s="14">
        <f>IF($B50="","",IFERROR(VLOOKUP($F50,'Rate Table'!$A$2:$C$11,3,FALSE),0))</f>
        <v/>
      </c>
      <c r="J50" s="30">
        <f>IF($B50="","",$H50*(1+$I50))</f>
        <v/>
      </c>
      <c r="K50" s="30">
        <f>IF($B50="","",$G50*$J50)</f>
        <v/>
      </c>
      <c r="L50" s="31" t="n"/>
      <c r="M50" s="30">
        <f>IF($B50="","",$K50-$L50)</f>
        <v/>
      </c>
      <c r="N50" s="30">
        <f>IF($B50="","",IFERROR($M50/$G50,0))</f>
        <v/>
      </c>
      <c r="O50" s="30">
        <f>IF($B50="","",$M50-$L50)</f>
        <v/>
      </c>
      <c r="P50" s="16">
        <f>IF($B50="","",IF($M50&lt;0,"Shortfall",IF($M50=0,"On target","Surplus")))</f>
        <v/>
      </c>
      <c r="Q50" s="16">
        <f>IF($B50="","",IF(OR($F50&lt;1,$F50&gt;10,$G50&lt;=0),"Review inputs","OK"))</f>
        <v/>
      </c>
      <c r="R50" s="32" t="n"/>
    </row>
    <row r="51">
      <c r="A51" s="11" t="n"/>
      <c r="B51" s="11" t="n"/>
      <c r="C51" s="11" t="n"/>
      <c r="D51" s="11" t="n"/>
      <c r="E51" s="12" t="n"/>
      <c r="F51" s="12" t="n"/>
      <c r="G51" s="12" t="n"/>
      <c r="H51" s="33">
        <f>IF($B51="","",IFERROR(VLOOKUP($F51,'Rate Table'!$A$2:$C$11,2,FALSE),0))</f>
        <v/>
      </c>
      <c r="I51" s="19">
        <f>IF($B51="","",IFERROR(VLOOKUP($F51,'Rate Table'!$A$2:$C$11,3,FALSE),0))</f>
        <v/>
      </c>
      <c r="J51" s="33">
        <f>IF($B51="","",$H51*(1+$I51))</f>
        <v/>
      </c>
      <c r="K51" s="33">
        <f>IF($B51="","",$G51*$J51)</f>
        <v/>
      </c>
      <c r="L51" s="31" t="n"/>
      <c r="M51" s="33">
        <f>IF($B51="","",$K51-$L51)</f>
        <v/>
      </c>
      <c r="N51" s="33">
        <f>IF($B51="","",IFERROR($M51/$G51,0))</f>
        <v/>
      </c>
      <c r="O51" s="33">
        <f>IF($B51="","",$M51-$L51)</f>
        <v/>
      </c>
      <c r="P51" s="20">
        <f>IF($B51="","",IF($M51&lt;0,"Shortfall",IF($M51=0,"On target","Surplus")))</f>
        <v/>
      </c>
      <c r="Q51" s="20">
        <f>IF($B51="","",IF(OR($F51&lt;1,$F51&gt;10,$G51&lt;=0),"Review inputs","OK"))</f>
        <v/>
      </c>
      <c r="R51" s="32" t="n"/>
    </row>
    <row r="52">
      <c r="A52" s="11" t="n"/>
      <c r="B52" s="11" t="n"/>
      <c r="C52" s="11" t="n"/>
      <c r="D52" s="11" t="n"/>
      <c r="E52" s="12" t="n"/>
      <c r="F52" s="12" t="n"/>
      <c r="G52" s="12" t="n"/>
      <c r="H52" s="30">
        <f>IF($B52="","",IFERROR(VLOOKUP($F52,'Rate Table'!$A$2:$C$11,2,FALSE),0))</f>
        <v/>
      </c>
      <c r="I52" s="14">
        <f>IF($B52="","",IFERROR(VLOOKUP($F52,'Rate Table'!$A$2:$C$11,3,FALSE),0))</f>
        <v/>
      </c>
      <c r="J52" s="30">
        <f>IF($B52="","",$H52*(1+$I52))</f>
        <v/>
      </c>
      <c r="K52" s="30">
        <f>IF($B52="","",$G52*$J52)</f>
        <v/>
      </c>
      <c r="L52" s="31" t="n"/>
      <c r="M52" s="30">
        <f>IF($B52="","",$K52-$L52)</f>
        <v/>
      </c>
      <c r="N52" s="30">
        <f>IF($B52="","",IFERROR($M52/$G52,0))</f>
        <v/>
      </c>
      <c r="O52" s="30">
        <f>IF($B52="","",$M52-$L52)</f>
        <v/>
      </c>
      <c r="P52" s="16">
        <f>IF($B52="","",IF($M52&lt;0,"Shortfall",IF($M52=0,"On target","Surplus")))</f>
        <v/>
      </c>
      <c r="Q52" s="16">
        <f>IF($B52="","",IF(OR($F52&lt;1,$F52&gt;10,$G52&lt;=0),"Review inputs","OK"))</f>
        <v/>
      </c>
      <c r="R52" s="32" t="n"/>
    </row>
    <row r="53">
      <c r="A53" s="11" t="n"/>
      <c r="B53" s="11" t="n"/>
      <c r="C53" s="11" t="n"/>
      <c r="D53" s="11" t="n"/>
      <c r="E53" s="12" t="n"/>
      <c r="F53" s="12" t="n"/>
      <c r="G53" s="12" t="n"/>
      <c r="H53" s="33">
        <f>IF($B53="","",IFERROR(VLOOKUP($F53,'Rate Table'!$A$2:$C$11,2,FALSE),0))</f>
        <v/>
      </c>
      <c r="I53" s="19">
        <f>IF($B53="","",IFERROR(VLOOKUP($F53,'Rate Table'!$A$2:$C$11,3,FALSE),0))</f>
        <v/>
      </c>
      <c r="J53" s="33">
        <f>IF($B53="","",$H53*(1+$I53))</f>
        <v/>
      </c>
      <c r="K53" s="33">
        <f>IF($B53="","",$G53*$J53)</f>
        <v/>
      </c>
      <c r="L53" s="31" t="n"/>
      <c r="M53" s="33">
        <f>IF($B53="","",$K53-$L53)</f>
        <v/>
      </c>
      <c r="N53" s="33">
        <f>IF($B53="","",IFERROR($M53/$G53,0))</f>
        <v/>
      </c>
      <c r="O53" s="33">
        <f>IF($B53="","",$M53-$L53)</f>
        <v/>
      </c>
      <c r="P53" s="20">
        <f>IF($B53="","",IF($M53&lt;0,"Shortfall",IF($M53=0,"On target","Surplus")))</f>
        <v/>
      </c>
      <c r="Q53" s="20">
        <f>IF($B53="","",IF(OR($F53&lt;1,$F53&gt;10,$G53&lt;=0),"Review inputs","OK"))</f>
        <v/>
      </c>
      <c r="R53" s="32" t="n"/>
    </row>
    <row r="54">
      <c r="A54" s="11" t="n"/>
      <c r="B54" s="11" t="n"/>
      <c r="C54" s="11" t="n"/>
      <c r="D54" s="11" t="n"/>
      <c r="E54" s="12" t="n"/>
      <c r="F54" s="12" t="n"/>
      <c r="G54" s="12" t="n"/>
      <c r="H54" s="30">
        <f>IF($B54="","",IFERROR(VLOOKUP($F54,'Rate Table'!$A$2:$C$11,2,FALSE),0))</f>
        <v/>
      </c>
      <c r="I54" s="14">
        <f>IF($B54="","",IFERROR(VLOOKUP($F54,'Rate Table'!$A$2:$C$11,3,FALSE),0))</f>
        <v/>
      </c>
      <c r="J54" s="30">
        <f>IF($B54="","",$H54*(1+$I54))</f>
        <v/>
      </c>
      <c r="K54" s="30">
        <f>IF($B54="","",$G54*$J54)</f>
        <v/>
      </c>
      <c r="L54" s="31" t="n"/>
      <c r="M54" s="30">
        <f>IF($B54="","",$K54-$L54)</f>
        <v/>
      </c>
      <c r="N54" s="30">
        <f>IF($B54="","",IFERROR($M54/$G54,0))</f>
        <v/>
      </c>
      <c r="O54" s="30">
        <f>IF($B54="","",$M54-$L54)</f>
        <v/>
      </c>
      <c r="P54" s="16">
        <f>IF($B54="","",IF($M54&lt;0,"Shortfall",IF($M54=0,"On target","Surplus")))</f>
        <v/>
      </c>
      <c r="Q54" s="16">
        <f>IF($B54="","",IF(OR($F54&lt;1,$F54&gt;10,$G54&lt;=0),"Review inputs","OK"))</f>
        <v/>
      </c>
      <c r="R54" s="32" t="n"/>
    </row>
    <row r="55">
      <c r="A55" s="11" t="n"/>
      <c r="B55" s="11" t="n"/>
      <c r="C55" s="11" t="n"/>
      <c r="D55" s="11" t="n"/>
      <c r="E55" s="12" t="n"/>
      <c r="F55" s="12" t="n"/>
      <c r="G55" s="12" t="n"/>
      <c r="H55" s="33">
        <f>IF($B55="","",IFERROR(VLOOKUP($F55,'Rate Table'!$A$2:$C$11,2,FALSE),0))</f>
        <v/>
      </c>
      <c r="I55" s="19">
        <f>IF($B55="","",IFERROR(VLOOKUP($F55,'Rate Table'!$A$2:$C$11,3,FALSE),0))</f>
        <v/>
      </c>
      <c r="J55" s="33">
        <f>IF($B55="","",$H55*(1+$I55))</f>
        <v/>
      </c>
      <c r="K55" s="33">
        <f>IF($B55="","",$G55*$J55)</f>
        <v/>
      </c>
      <c r="L55" s="31" t="n"/>
      <c r="M55" s="33">
        <f>IF($B55="","",$K55-$L55)</f>
        <v/>
      </c>
      <c r="N55" s="33">
        <f>IF($B55="","",IFERROR($M55/$G55,0))</f>
        <v/>
      </c>
      <c r="O55" s="33">
        <f>IF($B55="","",$M55-$L55)</f>
        <v/>
      </c>
      <c r="P55" s="20">
        <f>IF($B55="","",IF($M55&lt;0,"Shortfall",IF($M55=0,"On target","Surplus")))</f>
        <v/>
      </c>
      <c r="Q55" s="20">
        <f>IF($B55="","",IF(OR($F55&lt;1,$F55&gt;10,$G55&lt;=0),"Review inputs","OK"))</f>
        <v/>
      </c>
      <c r="R55" s="32" t="n"/>
    </row>
    <row r="56">
      <c r="A56" s="11" t="n"/>
      <c r="B56" s="11" t="n"/>
      <c r="C56" s="11" t="n"/>
      <c r="D56" s="11" t="n"/>
      <c r="E56" s="12" t="n"/>
      <c r="F56" s="12" t="n"/>
      <c r="G56" s="12" t="n"/>
      <c r="H56" s="30">
        <f>IF($B56="","",IFERROR(VLOOKUP($F56,'Rate Table'!$A$2:$C$11,2,FALSE),0))</f>
        <v/>
      </c>
      <c r="I56" s="14">
        <f>IF($B56="","",IFERROR(VLOOKUP($F56,'Rate Table'!$A$2:$C$11,3,FALSE),0))</f>
        <v/>
      </c>
      <c r="J56" s="30">
        <f>IF($B56="","",$H56*(1+$I56))</f>
        <v/>
      </c>
      <c r="K56" s="30">
        <f>IF($B56="","",$G56*$J56)</f>
        <v/>
      </c>
      <c r="L56" s="31" t="n"/>
      <c r="M56" s="30">
        <f>IF($B56="","",$K56-$L56)</f>
        <v/>
      </c>
      <c r="N56" s="30">
        <f>IF($B56="","",IFERROR($M56/$G56,0))</f>
        <v/>
      </c>
      <c r="O56" s="30">
        <f>IF($B56="","",$M56-$L56)</f>
        <v/>
      </c>
      <c r="P56" s="16">
        <f>IF($B56="","",IF($M56&lt;0,"Shortfall",IF($M56=0,"On target","Surplus")))</f>
        <v/>
      </c>
      <c r="Q56" s="16">
        <f>IF($B56="","",IF(OR($F56&lt;1,$F56&gt;10,$G56&lt;=0),"Review inputs","OK"))</f>
        <v/>
      </c>
      <c r="R56" s="32" t="n"/>
    </row>
    <row r="57">
      <c r="A57" s="11" t="n"/>
      <c r="B57" s="11" t="n"/>
      <c r="C57" s="11" t="n"/>
      <c r="D57" s="11" t="n"/>
      <c r="E57" s="12" t="n"/>
      <c r="F57" s="12" t="n"/>
      <c r="G57" s="12" t="n"/>
      <c r="H57" s="33">
        <f>IF($B57="","",IFERROR(VLOOKUP($F57,'Rate Table'!$A$2:$C$11,2,FALSE),0))</f>
        <v/>
      </c>
      <c r="I57" s="19">
        <f>IF($B57="","",IFERROR(VLOOKUP($F57,'Rate Table'!$A$2:$C$11,3,FALSE),0))</f>
        <v/>
      </c>
      <c r="J57" s="33">
        <f>IF($B57="","",$H57*(1+$I57))</f>
        <v/>
      </c>
      <c r="K57" s="33">
        <f>IF($B57="","",$G57*$J57)</f>
        <v/>
      </c>
      <c r="L57" s="31" t="n"/>
      <c r="M57" s="33">
        <f>IF($B57="","",$K57-$L57)</f>
        <v/>
      </c>
      <c r="N57" s="33">
        <f>IF($B57="","",IFERROR($M57/$G57,0))</f>
        <v/>
      </c>
      <c r="O57" s="33">
        <f>IF($B57="","",$M57-$L57)</f>
        <v/>
      </c>
      <c r="P57" s="20">
        <f>IF($B57="","",IF($M57&lt;0,"Shortfall",IF($M57=0,"On target","Surplus")))</f>
        <v/>
      </c>
      <c r="Q57" s="20">
        <f>IF($B57="","",IF(OR($F57&lt;1,$F57&gt;10,$G57&lt;=0),"Review inputs","OK"))</f>
        <v/>
      </c>
      <c r="R57" s="32" t="n"/>
    </row>
    <row r="58">
      <c r="A58" s="11" t="n"/>
      <c r="B58" s="11" t="n"/>
      <c r="C58" s="11" t="n"/>
      <c r="D58" s="11" t="n"/>
      <c r="E58" s="12" t="n"/>
      <c r="F58" s="12" t="n"/>
      <c r="G58" s="12" t="n"/>
      <c r="H58" s="30">
        <f>IF($B58="","",IFERROR(VLOOKUP($F58,'Rate Table'!$A$2:$C$11,2,FALSE),0))</f>
        <v/>
      </c>
      <c r="I58" s="14">
        <f>IF($B58="","",IFERROR(VLOOKUP($F58,'Rate Table'!$A$2:$C$11,3,FALSE),0))</f>
        <v/>
      </c>
      <c r="J58" s="30">
        <f>IF($B58="","",$H58*(1+$I58))</f>
        <v/>
      </c>
      <c r="K58" s="30">
        <f>IF($B58="","",$G58*$J58)</f>
        <v/>
      </c>
      <c r="L58" s="31" t="n"/>
      <c r="M58" s="30">
        <f>IF($B58="","",$K58-$L58)</f>
        <v/>
      </c>
      <c r="N58" s="30">
        <f>IF($B58="","",IFERROR($M58/$G58,0))</f>
        <v/>
      </c>
      <c r="O58" s="30">
        <f>IF($B58="","",$M58-$L58)</f>
        <v/>
      </c>
      <c r="P58" s="16">
        <f>IF($B58="","",IF($M58&lt;0,"Shortfall",IF($M58=0,"On target","Surplus")))</f>
        <v/>
      </c>
      <c r="Q58" s="16">
        <f>IF($B58="","",IF(OR($F58&lt;1,$F58&gt;10,$G58&lt;=0),"Review inputs","OK"))</f>
        <v/>
      </c>
      <c r="R58" s="32" t="n"/>
    </row>
    <row r="59">
      <c r="A59" s="11" t="n"/>
      <c r="B59" s="11" t="n"/>
      <c r="C59" s="11" t="n"/>
      <c r="D59" s="11" t="n"/>
      <c r="E59" s="12" t="n"/>
      <c r="F59" s="12" t="n"/>
      <c r="G59" s="12" t="n"/>
      <c r="H59" s="33">
        <f>IF($B59="","",IFERROR(VLOOKUP($F59,'Rate Table'!$A$2:$C$11,2,FALSE),0))</f>
        <v/>
      </c>
      <c r="I59" s="19">
        <f>IF($B59="","",IFERROR(VLOOKUP($F59,'Rate Table'!$A$2:$C$11,3,FALSE),0))</f>
        <v/>
      </c>
      <c r="J59" s="33">
        <f>IF($B59="","",$H59*(1+$I59))</f>
        <v/>
      </c>
      <c r="K59" s="33">
        <f>IF($B59="","",$G59*$J59)</f>
        <v/>
      </c>
      <c r="L59" s="31" t="n"/>
      <c r="M59" s="33">
        <f>IF($B59="","",$K59-$L59)</f>
        <v/>
      </c>
      <c r="N59" s="33">
        <f>IF($B59="","",IFERROR($M59/$G59,0))</f>
        <v/>
      </c>
      <c r="O59" s="33">
        <f>IF($B59="","",$M59-$L59)</f>
        <v/>
      </c>
      <c r="P59" s="20">
        <f>IF($B59="","",IF($M59&lt;0,"Shortfall",IF($M59=0,"On target","Surplus")))</f>
        <v/>
      </c>
      <c r="Q59" s="20">
        <f>IF($B59="","",IF(OR($F59&lt;1,$F59&gt;10,$G59&lt;=0),"Review inputs","OK"))</f>
        <v/>
      </c>
      <c r="R59" s="32" t="n"/>
    </row>
    <row r="60">
      <c r="A60" s="11" t="n"/>
      <c r="B60" s="11" t="n"/>
      <c r="C60" s="11" t="n"/>
      <c r="D60" s="11" t="n"/>
      <c r="E60" s="12" t="n"/>
      <c r="F60" s="12" t="n"/>
      <c r="G60" s="12" t="n"/>
      <c r="H60" s="30">
        <f>IF($B60="","",IFERROR(VLOOKUP($F60,'Rate Table'!$A$2:$C$11,2,FALSE),0))</f>
        <v/>
      </c>
      <c r="I60" s="14">
        <f>IF($B60="","",IFERROR(VLOOKUP($F60,'Rate Table'!$A$2:$C$11,3,FALSE),0))</f>
        <v/>
      </c>
      <c r="J60" s="30">
        <f>IF($B60="","",$H60*(1+$I60))</f>
        <v/>
      </c>
      <c r="K60" s="30">
        <f>IF($B60="","",$G60*$J60)</f>
        <v/>
      </c>
      <c r="L60" s="31" t="n"/>
      <c r="M60" s="30">
        <f>IF($B60="","",$K60-$L60)</f>
        <v/>
      </c>
      <c r="N60" s="30">
        <f>IF($B60="","",IFERROR($M60/$G60,0))</f>
        <v/>
      </c>
      <c r="O60" s="30">
        <f>IF($B60="","",$M60-$L60)</f>
        <v/>
      </c>
      <c r="P60" s="16">
        <f>IF($B60="","",IF($M60&lt;0,"Shortfall",IF($M60=0,"On target","Surplus")))</f>
        <v/>
      </c>
      <c r="Q60" s="16">
        <f>IF($B60="","",IF(OR($F60&lt;1,$F60&gt;10,$G60&lt;=0),"Review inputs","OK"))</f>
        <v/>
      </c>
      <c r="R60" s="32" t="n"/>
    </row>
    <row r="61">
      <c r="A61" s="11" t="n"/>
      <c r="B61" s="11" t="n"/>
      <c r="C61" s="11" t="n"/>
      <c r="D61" s="11" t="n"/>
      <c r="E61" s="12" t="n"/>
      <c r="F61" s="12" t="n"/>
      <c r="G61" s="12" t="n"/>
      <c r="H61" s="33">
        <f>IF($B61="","",IFERROR(VLOOKUP($F61,'Rate Table'!$A$2:$C$11,2,FALSE),0))</f>
        <v/>
      </c>
      <c r="I61" s="19">
        <f>IF($B61="","",IFERROR(VLOOKUP($F61,'Rate Table'!$A$2:$C$11,3,FALSE),0))</f>
        <v/>
      </c>
      <c r="J61" s="33">
        <f>IF($B61="","",$H61*(1+$I61))</f>
        <v/>
      </c>
      <c r="K61" s="33">
        <f>IF($B61="","",$G61*$J61)</f>
        <v/>
      </c>
      <c r="L61" s="31" t="n"/>
      <c r="M61" s="33">
        <f>IF($B61="","",$K61-$L61)</f>
        <v/>
      </c>
      <c r="N61" s="33">
        <f>IF($B61="","",IFERROR($M61/$G61,0))</f>
        <v/>
      </c>
      <c r="O61" s="33">
        <f>IF($B61="","",$M61-$L61)</f>
        <v/>
      </c>
      <c r="P61" s="20">
        <f>IF($B61="","",IF($M61&lt;0,"Shortfall",IF($M61=0,"On target","Surplus")))</f>
        <v/>
      </c>
      <c r="Q61" s="20">
        <f>IF($B61="","",IF(OR($F61&lt;1,$F61&gt;10,$G61&lt;=0),"Review inputs","OK"))</f>
        <v/>
      </c>
      <c r="R61" s="32" t="n"/>
    </row>
    <row r="62">
      <c r="A62" s="11" t="n"/>
      <c r="B62" s="11" t="n"/>
      <c r="C62" s="11" t="n"/>
      <c r="D62" s="11" t="n"/>
      <c r="E62" s="12" t="n"/>
      <c r="F62" s="12" t="n"/>
      <c r="G62" s="12" t="n"/>
      <c r="H62" s="30">
        <f>IF($B62="","",IFERROR(VLOOKUP($F62,'Rate Table'!$A$2:$C$11,2,FALSE),0))</f>
        <v/>
      </c>
      <c r="I62" s="14">
        <f>IF($B62="","",IFERROR(VLOOKUP($F62,'Rate Table'!$A$2:$C$11,3,FALSE),0))</f>
        <v/>
      </c>
      <c r="J62" s="30">
        <f>IF($B62="","",$H62*(1+$I62))</f>
        <v/>
      </c>
      <c r="K62" s="30">
        <f>IF($B62="","",$G62*$J62)</f>
        <v/>
      </c>
      <c r="L62" s="31" t="n"/>
      <c r="M62" s="30">
        <f>IF($B62="","",$K62-$L62)</f>
        <v/>
      </c>
      <c r="N62" s="30">
        <f>IF($B62="","",IFERROR($M62/$G62,0))</f>
        <v/>
      </c>
      <c r="O62" s="30">
        <f>IF($B62="","",$M62-$L62)</f>
        <v/>
      </c>
      <c r="P62" s="16">
        <f>IF($B62="","",IF($M62&lt;0,"Shortfall",IF($M62=0,"On target","Surplus")))</f>
        <v/>
      </c>
      <c r="Q62" s="16">
        <f>IF($B62="","",IF(OR($F62&lt;1,$F62&gt;10,$G62&lt;=0),"Review inputs","OK"))</f>
        <v/>
      </c>
      <c r="R62" s="32" t="n"/>
    </row>
    <row r="63">
      <c r="A63" s="11" t="n"/>
      <c r="B63" s="11" t="n"/>
      <c r="C63" s="11" t="n"/>
      <c r="D63" s="11" t="n"/>
      <c r="E63" s="12" t="n"/>
      <c r="F63" s="12" t="n"/>
      <c r="G63" s="12" t="n"/>
      <c r="H63" s="33">
        <f>IF($B63="","",IFERROR(VLOOKUP($F63,'Rate Table'!$A$2:$C$11,2,FALSE),0))</f>
        <v/>
      </c>
      <c r="I63" s="19">
        <f>IF($B63="","",IFERROR(VLOOKUP($F63,'Rate Table'!$A$2:$C$11,3,FALSE),0))</f>
        <v/>
      </c>
      <c r="J63" s="33">
        <f>IF($B63="","",$H63*(1+$I63))</f>
        <v/>
      </c>
      <c r="K63" s="33">
        <f>IF($B63="","",$G63*$J63)</f>
        <v/>
      </c>
      <c r="L63" s="31" t="n"/>
      <c r="M63" s="33">
        <f>IF($B63="","",$K63-$L63)</f>
        <v/>
      </c>
      <c r="N63" s="33">
        <f>IF($B63="","",IFERROR($M63/$G63,0))</f>
        <v/>
      </c>
      <c r="O63" s="33">
        <f>IF($B63="","",$M63-$L63)</f>
        <v/>
      </c>
      <c r="P63" s="20">
        <f>IF($B63="","",IF($M63&lt;0,"Shortfall",IF($M63=0,"On target","Surplus")))</f>
        <v/>
      </c>
      <c r="Q63" s="20">
        <f>IF($B63="","",IF(OR($F63&lt;1,$F63&gt;10,$G63&lt;=0),"Review inputs","OK"))</f>
        <v/>
      </c>
      <c r="R63" s="32" t="n"/>
    </row>
    <row r="64">
      <c r="A64" s="11" t="n"/>
      <c r="B64" s="11" t="n"/>
      <c r="C64" s="11" t="n"/>
      <c r="D64" s="11" t="n"/>
      <c r="E64" s="12" t="n"/>
      <c r="F64" s="12" t="n"/>
      <c r="G64" s="12" t="n"/>
      <c r="H64" s="30">
        <f>IF($B64="","",IFERROR(VLOOKUP($F64,'Rate Table'!$A$2:$C$11,2,FALSE),0))</f>
        <v/>
      </c>
      <c r="I64" s="14">
        <f>IF($B64="","",IFERROR(VLOOKUP($F64,'Rate Table'!$A$2:$C$11,3,FALSE),0))</f>
        <v/>
      </c>
      <c r="J64" s="30">
        <f>IF($B64="","",$H64*(1+$I64))</f>
        <v/>
      </c>
      <c r="K64" s="30">
        <f>IF($B64="","",$G64*$J64)</f>
        <v/>
      </c>
      <c r="L64" s="31" t="n"/>
      <c r="M64" s="30">
        <f>IF($B64="","",$K64-$L64)</f>
        <v/>
      </c>
      <c r="N64" s="30">
        <f>IF($B64="","",IFERROR($M64/$G64,0))</f>
        <v/>
      </c>
      <c r="O64" s="30">
        <f>IF($B64="","",$M64-$L64)</f>
        <v/>
      </c>
      <c r="P64" s="16">
        <f>IF($B64="","",IF($M64&lt;0,"Shortfall",IF($M64=0,"On target","Surplus")))</f>
        <v/>
      </c>
      <c r="Q64" s="16">
        <f>IF($B64="","",IF(OR($F64&lt;1,$F64&gt;10,$G64&lt;=0),"Review inputs","OK"))</f>
        <v/>
      </c>
      <c r="R64" s="32" t="n"/>
    </row>
    <row r="65">
      <c r="A65" s="11" t="n"/>
      <c r="B65" s="11" t="n"/>
      <c r="C65" s="11" t="n"/>
      <c r="D65" s="11" t="n"/>
      <c r="E65" s="12" t="n"/>
      <c r="F65" s="12" t="n"/>
      <c r="G65" s="12" t="n"/>
      <c r="H65" s="33">
        <f>IF($B65="","",IFERROR(VLOOKUP($F65,'Rate Table'!$A$2:$C$11,2,FALSE),0))</f>
        <v/>
      </c>
      <c r="I65" s="19">
        <f>IF($B65="","",IFERROR(VLOOKUP($F65,'Rate Table'!$A$2:$C$11,3,FALSE),0))</f>
        <v/>
      </c>
      <c r="J65" s="33">
        <f>IF($B65="","",$H65*(1+$I65))</f>
        <v/>
      </c>
      <c r="K65" s="33">
        <f>IF($B65="","",$G65*$J65)</f>
        <v/>
      </c>
      <c r="L65" s="31" t="n"/>
      <c r="M65" s="33">
        <f>IF($B65="","",$K65-$L65)</f>
        <v/>
      </c>
      <c r="N65" s="33">
        <f>IF($B65="","",IFERROR($M65/$G65,0))</f>
        <v/>
      </c>
      <c r="O65" s="33">
        <f>IF($B65="","",$M65-$L65)</f>
        <v/>
      </c>
      <c r="P65" s="20">
        <f>IF($B65="","",IF($M65&lt;0,"Shortfall",IF($M65=0,"On target","Surplus")))</f>
        <v/>
      </c>
      <c r="Q65" s="20">
        <f>IF($B65="","",IF(OR($F65&lt;1,$F65&gt;10,$G65&lt;=0),"Review inputs","OK"))</f>
        <v/>
      </c>
      <c r="R65" s="32" t="n"/>
    </row>
    <row r="66">
      <c r="A66" s="11" t="n"/>
      <c r="B66" s="11" t="n"/>
      <c r="C66" s="11" t="n"/>
      <c r="D66" s="11" t="n"/>
      <c r="E66" s="12" t="n"/>
      <c r="F66" s="12" t="n"/>
      <c r="G66" s="12" t="n"/>
      <c r="H66" s="30">
        <f>IF($B66="","",IFERROR(VLOOKUP($F66,'Rate Table'!$A$2:$C$11,2,FALSE),0))</f>
        <v/>
      </c>
      <c r="I66" s="14">
        <f>IF($B66="","",IFERROR(VLOOKUP($F66,'Rate Table'!$A$2:$C$11,3,FALSE),0))</f>
        <v/>
      </c>
      <c r="J66" s="30">
        <f>IF($B66="","",$H66*(1+$I66))</f>
        <v/>
      </c>
      <c r="K66" s="30">
        <f>IF($B66="","",$G66*$J66)</f>
        <v/>
      </c>
      <c r="L66" s="31" t="n"/>
      <c r="M66" s="30">
        <f>IF($B66="","",$K66-$L66)</f>
        <v/>
      </c>
      <c r="N66" s="30">
        <f>IF($B66="","",IFERROR($M66/$G66,0))</f>
        <v/>
      </c>
      <c r="O66" s="30">
        <f>IF($B66="","",$M66-$L66)</f>
        <v/>
      </c>
      <c r="P66" s="16">
        <f>IF($B66="","",IF($M66&lt;0,"Shortfall",IF($M66=0,"On target","Surplus")))</f>
        <v/>
      </c>
      <c r="Q66" s="16">
        <f>IF($B66="","",IF(OR($F66&lt;1,$F66&gt;10,$G66&lt;=0),"Review inputs","OK"))</f>
        <v/>
      </c>
      <c r="R66" s="32" t="n"/>
    </row>
    <row r="67">
      <c r="A67" s="11" t="n"/>
      <c r="B67" s="11" t="n"/>
      <c r="C67" s="11" t="n"/>
      <c r="D67" s="11" t="n"/>
      <c r="E67" s="12" t="n"/>
      <c r="F67" s="12" t="n"/>
      <c r="G67" s="12" t="n"/>
      <c r="H67" s="33">
        <f>IF($B67="","",IFERROR(VLOOKUP($F67,'Rate Table'!$A$2:$C$11,2,FALSE),0))</f>
        <v/>
      </c>
      <c r="I67" s="19">
        <f>IF($B67="","",IFERROR(VLOOKUP($F67,'Rate Table'!$A$2:$C$11,3,FALSE),0))</f>
        <v/>
      </c>
      <c r="J67" s="33">
        <f>IF($B67="","",$H67*(1+$I67))</f>
        <v/>
      </c>
      <c r="K67" s="33">
        <f>IF($B67="","",$G67*$J67)</f>
        <v/>
      </c>
      <c r="L67" s="31" t="n"/>
      <c r="M67" s="33">
        <f>IF($B67="","",$K67-$L67)</f>
        <v/>
      </c>
      <c r="N67" s="33">
        <f>IF($B67="","",IFERROR($M67/$G67,0))</f>
        <v/>
      </c>
      <c r="O67" s="33">
        <f>IF($B67="","",$M67-$L67)</f>
        <v/>
      </c>
      <c r="P67" s="20">
        <f>IF($B67="","",IF($M67&lt;0,"Shortfall",IF($M67=0,"On target","Surplus")))</f>
        <v/>
      </c>
      <c r="Q67" s="20">
        <f>IF($B67="","",IF(OR($F67&lt;1,$F67&gt;10,$G67&lt;=0),"Review inputs","OK"))</f>
        <v/>
      </c>
      <c r="R67" s="32" t="n"/>
    </row>
    <row r="68">
      <c r="A68" s="11" t="n"/>
      <c r="B68" s="11" t="n"/>
      <c r="C68" s="11" t="n"/>
      <c r="D68" s="11" t="n"/>
      <c r="E68" s="12" t="n"/>
      <c r="F68" s="12" t="n"/>
      <c r="G68" s="12" t="n"/>
      <c r="H68" s="30">
        <f>IF($B68="","",IFERROR(VLOOKUP($F68,'Rate Table'!$A$2:$C$11,2,FALSE),0))</f>
        <v/>
      </c>
      <c r="I68" s="14">
        <f>IF($B68="","",IFERROR(VLOOKUP($F68,'Rate Table'!$A$2:$C$11,3,FALSE),0))</f>
        <v/>
      </c>
      <c r="J68" s="30">
        <f>IF($B68="","",$H68*(1+$I68))</f>
        <v/>
      </c>
      <c r="K68" s="30">
        <f>IF($B68="","",$G68*$J68)</f>
        <v/>
      </c>
      <c r="L68" s="31" t="n"/>
      <c r="M68" s="30">
        <f>IF($B68="","",$K68-$L68)</f>
        <v/>
      </c>
      <c r="N68" s="30">
        <f>IF($B68="","",IFERROR($M68/$G68,0))</f>
        <v/>
      </c>
      <c r="O68" s="30">
        <f>IF($B68="","",$M68-$L68)</f>
        <v/>
      </c>
      <c r="P68" s="16">
        <f>IF($B68="","",IF($M68&lt;0,"Shortfall",IF($M68=0,"On target","Surplus")))</f>
        <v/>
      </c>
      <c r="Q68" s="16">
        <f>IF($B68="","",IF(OR($F68&lt;1,$F68&gt;10,$G68&lt;=0),"Review inputs","OK"))</f>
        <v/>
      </c>
      <c r="R68" s="32" t="n"/>
    </row>
    <row r="69">
      <c r="A69" s="11" t="n"/>
      <c r="B69" s="11" t="n"/>
      <c r="C69" s="11" t="n"/>
      <c r="D69" s="11" t="n"/>
      <c r="E69" s="12" t="n"/>
      <c r="F69" s="12" t="n"/>
      <c r="G69" s="12" t="n"/>
      <c r="H69" s="33">
        <f>IF($B69="","",IFERROR(VLOOKUP($F69,'Rate Table'!$A$2:$C$11,2,FALSE),0))</f>
        <v/>
      </c>
      <c r="I69" s="19">
        <f>IF($B69="","",IFERROR(VLOOKUP($F69,'Rate Table'!$A$2:$C$11,3,FALSE),0))</f>
        <v/>
      </c>
      <c r="J69" s="33">
        <f>IF($B69="","",$H69*(1+$I69))</f>
        <v/>
      </c>
      <c r="K69" s="33">
        <f>IF($B69="","",$G69*$J69)</f>
        <v/>
      </c>
      <c r="L69" s="31" t="n"/>
      <c r="M69" s="33">
        <f>IF($B69="","",$K69-$L69)</f>
        <v/>
      </c>
      <c r="N69" s="33">
        <f>IF($B69="","",IFERROR($M69/$G69,0))</f>
        <v/>
      </c>
      <c r="O69" s="33">
        <f>IF($B69="","",$M69-$L69)</f>
        <v/>
      </c>
      <c r="P69" s="20">
        <f>IF($B69="","",IF($M69&lt;0,"Shortfall",IF($M69=0,"On target","Surplus")))</f>
        <v/>
      </c>
      <c r="Q69" s="20">
        <f>IF($B69="","",IF(OR($F69&lt;1,$F69&gt;10,$G69&lt;=0),"Review inputs","OK"))</f>
        <v/>
      </c>
      <c r="R69" s="32" t="n"/>
    </row>
    <row r="70">
      <c r="A70" s="11" t="n"/>
      <c r="B70" s="11" t="n"/>
      <c r="C70" s="11" t="n"/>
      <c r="D70" s="11" t="n"/>
      <c r="E70" s="12" t="n"/>
      <c r="F70" s="12" t="n"/>
      <c r="G70" s="12" t="n"/>
      <c r="H70" s="30">
        <f>IF($B70="","",IFERROR(VLOOKUP($F70,'Rate Table'!$A$2:$C$11,2,FALSE),0))</f>
        <v/>
      </c>
      <c r="I70" s="14">
        <f>IF($B70="","",IFERROR(VLOOKUP($F70,'Rate Table'!$A$2:$C$11,3,FALSE),0))</f>
        <v/>
      </c>
      <c r="J70" s="30">
        <f>IF($B70="","",$H70*(1+$I70))</f>
        <v/>
      </c>
      <c r="K70" s="30">
        <f>IF($B70="","",$G70*$J70)</f>
        <v/>
      </c>
      <c r="L70" s="31" t="n"/>
      <c r="M70" s="30">
        <f>IF($B70="","",$K70-$L70)</f>
        <v/>
      </c>
      <c r="N70" s="30">
        <f>IF($B70="","",IFERROR($M70/$G70,0))</f>
        <v/>
      </c>
      <c r="O70" s="30">
        <f>IF($B70="","",$M70-$L70)</f>
        <v/>
      </c>
      <c r="P70" s="16">
        <f>IF($B70="","",IF($M70&lt;0,"Shortfall",IF($M70=0,"On target","Surplus")))</f>
        <v/>
      </c>
      <c r="Q70" s="16">
        <f>IF($B70="","",IF(OR($F70&lt;1,$F70&gt;10,$G70&lt;=0),"Review inputs","OK"))</f>
        <v/>
      </c>
      <c r="R70" s="32" t="n"/>
    </row>
    <row r="71">
      <c r="A71" s="11" t="n"/>
      <c r="B71" s="11" t="n"/>
      <c r="C71" s="11" t="n"/>
      <c r="D71" s="11" t="n"/>
      <c r="E71" s="12" t="n"/>
      <c r="F71" s="12" t="n"/>
      <c r="G71" s="12" t="n"/>
      <c r="H71" s="33">
        <f>IF($B71="","",IFERROR(VLOOKUP($F71,'Rate Table'!$A$2:$C$11,2,FALSE),0))</f>
        <v/>
      </c>
      <c r="I71" s="19">
        <f>IF($B71="","",IFERROR(VLOOKUP($F71,'Rate Table'!$A$2:$C$11,3,FALSE),0))</f>
        <v/>
      </c>
      <c r="J71" s="33">
        <f>IF($B71="","",$H71*(1+$I71))</f>
        <v/>
      </c>
      <c r="K71" s="33">
        <f>IF($B71="","",$G71*$J71)</f>
        <v/>
      </c>
      <c r="L71" s="31" t="n"/>
      <c r="M71" s="33">
        <f>IF($B71="","",$K71-$L71)</f>
        <v/>
      </c>
      <c r="N71" s="33">
        <f>IF($B71="","",IFERROR($M71/$G71,0))</f>
        <v/>
      </c>
      <c r="O71" s="33">
        <f>IF($B71="","",$M71-$L71)</f>
        <v/>
      </c>
      <c r="P71" s="20">
        <f>IF($B71="","",IF($M71&lt;0,"Shortfall",IF($M71=0,"On target","Surplus")))</f>
        <v/>
      </c>
      <c r="Q71" s="20">
        <f>IF($B71="","",IF(OR($F71&lt;1,$F71&gt;10,$G71&lt;=0),"Review inputs","OK"))</f>
        <v/>
      </c>
      <c r="R71" s="32" t="n"/>
    </row>
    <row r="72">
      <c r="A72" s="11" t="n"/>
      <c r="B72" s="11" t="n"/>
      <c r="C72" s="11" t="n"/>
      <c r="D72" s="11" t="n"/>
      <c r="E72" s="12" t="n"/>
      <c r="F72" s="12" t="n"/>
      <c r="G72" s="12" t="n"/>
      <c r="H72" s="30">
        <f>IF($B72="","",IFERROR(VLOOKUP($F72,'Rate Table'!$A$2:$C$11,2,FALSE),0))</f>
        <v/>
      </c>
      <c r="I72" s="14">
        <f>IF($B72="","",IFERROR(VLOOKUP($F72,'Rate Table'!$A$2:$C$11,3,FALSE),0))</f>
        <v/>
      </c>
      <c r="J72" s="30">
        <f>IF($B72="","",$H72*(1+$I72))</f>
        <v/>
      </c>
      <c r="K72" s="30">
        <f>IF($B72="","",$G72*$J72)</f>
        <v/>
      </c>
      <c r="L72" s="31" t="n"/>
      <c r="M72" s="30">
        <f>IF($B72="","",$K72-$L72)</f>
        <v/>
      </c>
      <c r="N72" s="30">
        <f>IF($B72="","",IFERROR($M72/$G72,0))</f>
        <v/>
      </c>
      <c r="O72" s="30">
        <f>IF($B72="","",$M72-$L72)</f>
        <v/>
      </c>
      <c r="P72" s="16">
        <f>IF($B72="","",IF($M72&lt;0,"Shortfall",IF($M72=0,"On target","Surplus")))</f>
        <v/>
      </c>
      <c r="Q72" s="16">
        <f>IF($B72="","",IF(OR($F72&lt;1,$F72&gt;10,$G72&lt;=0),"Review inputs","OK"))</f>
        <v/>
      </c>
      <c r="R72" s="32" t="n"/>
    </row>
    <row r="73">
      <c r="A73" s="11" t="n"/>
      <c r="B73" s="11" t="n"/>
      <c r="C73" s="11" t="n"/>
      <c r="D73" s="11" t="n"/>
      <c r="E73" s="12" t="n"/>
      <c r="F73" s="12" t="n"/>
      <c r="G73" s="12" t="n"/>
      <c r="H73" s="33">
        <f>IF($B73="","",IFERROR(VLOOKUP($F73,'Rate Table'!$A$2:$C$11,2,FALSE),0))</f>
        <v/>
      </c>
      <c r="I73" s="19">
        <f>IF($B73="","",IFERROR(VLOOKUP($F73,'Rate Table'!$A$2:$C$11,3,FALSE),0))</f>
        <v/>
      </c>
      <c r="J73" s="33">
        <f>IF($B73="","",$H73*(1+$I73))</f>
        <v/>
      </c>
      <c r="K73" s="33">
        <f>IF($B73="","",$G73*$J73)</f>
        <v/>
      </c>
      <c r="L73" s="31" t="n"/>
      <c r="M73" s="33">
        <f>IF($B73="","",$K73-$L73)</f>
        <v/>
      </c>
      <c r="N73" s="33">
        <f>IF($B73="","",IFERROR($M73/$G73,0))</f>
        <v/>
      </c>
      <c r="O73" s="33">
        <f>IF($B73="","",$M73-$L73)</f>
        <v/>
      </c>
      <c r="P73" s="20">
        <f>IF($B73="","",IF($M73&lt;0,"Shortfall",IF($M73=0,"On target","Surplus")))</f>
        <v/>
      </c>
      <c r="Q73" s="20">
        <f>IF($B73="","",IF(OR($F73&lt;1,$F73&gt;10,$G73&lt;=0),"Review inputs","OK"))</f>
        <v/>
      </c>
      <c r="R73" s="32" t="n"/>
    </row>
    <row r="74">
      <c r="A74" s="11" t="n"/>
      <c r="B74" s="11" t="n"/>
      <c r="C74" s="11" t="n"/>
      <c r="D74" s="11" t="n"/>
      <c r="E74" s="12" t="n"/>
      <c r="F74" s="12" t="n"/>
      <c r="G74" s="12" t="n"/>
      <c r="H74" s="30">
        <f>IF($B74="","",IFERROR(VLOOKUP($F74,'Rate Table'!$A$2:$C$11,2,FALSE),0))</f>
        <v/>
      </c>
      <c r="I74" s="14">
        <f>IF($B74="","",IFERROR(VLOOKUP($F74,'Rate Table'!$A$2:$C$11,3,FALSE),0))</f>
        <v/>
      </c>
      <c r="J74" s="30">
        <f>IF($B74="","",$H74*(1+$I74))</f>
        <v/>
      </c>
      <c r="K74" s="30">
        <f>IF($B74="","",$G74*$J74)</f>
        <v/>
      </c>
      <c r="L74" s="31" t="n"/>
      <c r="M74" s="30">
        <f>IF($B74="","",$K74-$L74)</f>
        <v/>
      </c>
      <c r="N74" s="30">
        <f>IF($B74="","",IFERROR($M74/$G74,0))</f>
        <v/>
      </c>
      <c r="O74" s="30">
        <f>IF($B74="","",$M74-$L74)</f>
        <v/>
      </c>
      <c r="P74" s="16">
        <f>IF($B74="","",IF($M74&lt;0,"Shortfall",IF($M74=0,"On target","Surplus")))</f>
        <v/>
      </c>
      <c r="Q74" s="16">
        <f>IF($B74="","",IF(OR($F74&lt;1,$F74&gt;10,$G74&lt;=0),"Review inputs","OK"))</f>
        <v/>
      </c>
      <c r="R74" s="32" t="n"/>
    </row>
    <row r="75">
      <c r="A75" s="11" t="n"/>
      <c r="B75" s="11" t="n"/>
      <c r="C75" s="11" t="n"/>
      <c r="D75" s="11" t="n"/>
      <c r="E75" s="12" t="n"/>
      <c r="F75" s="12" t="n"/>
      <c r="G75" s="12" t="n"/>
      <c r="H75" s="33">
        <f>IF($B75="","",IFERROR(VLOOKUP($F75,'Rate Table'!$A$2:$C$11,2,FALSE),0))</f>
        <v/>
      </c>
      <c r="I75" s="19">
        <f>IF($B75="","",IFERROR(VLOOKUP($F75,'Rate Table'!$A$2:$C$11,3,FALSE),0))</f>
        <v/>
      </c>
      <c r="J75" s="33">
        <f>IF($B75="","",$H75*(1+$I75))</f>
        <v/>
      </c>
      <c r="K75" s="33">
        <f>IF($B75="","",$G75*$J75)</f>
        <v/>
      </c>
      <c r="L75" s="31" t="n"/>
      <c r="M75" s="33">
        <f>IF($B75="","",$K75-$L75)</f>
        <v/>
      </c>
      <c r="N75" s="33">
        <f>IF($B75="","",IFERROR($M75/$G75,0))</f>
        <v/>
      </c>
      <c r="O75" s="33">
        <f>IF($B75="","",$M75-$L75)</f>
        <v/>
      </c>
      <c r="P75" s="20">
        <f>IF($B75="","",IF($M75&lt;0,"Shortfall",IF($M75=0,"On target","Surplus")))</f>
        <v/>
      </c>
      <c r="Q75" s="20">
        <f>IF($B75="","",IF(OR($F75&lt;1,$F75&gt;10,$G75&lt;=0),"Review inputs","OK"))</f>
        <v/>
      </c>
      <c r="R75" s="32" t="n"/>
    </row>
    <row r="76">
      <c r="A76" s="11" t="n"/>
      <c r="B76" s="11" t="n"/>
      <c r="C76" s="11" t="n"/>
      <c r="D76" s="11" t="n"/>
      <c r="E76" s="12" t="n"/>
      <c r="F76" s="12" t="n"/>
      <c r="G76" s="12" t="n"/>
      <c r="H76" s="30">
        <f>IF($B76="","",IFERROR(VLOOKUP($F76,'Rate Table'!$A$2:$C$11,2,FALSE),0))</f>
        <v/>
      </c>
      <c r="I76" s="14">
        <f>IF($B76="","",IFERROR(VLOOKUP($F76,'Rate Table'!$A$2:$C$11,3,FALSE),0))</f>
        <v/>
      </c>
      <c r="J76" s="30">
        <f>IF($B76="","",$H76*(1+$I76))</f>
        <v/>
      </c>
      <c r="K76" s="30">
        <f>IF($B76="","",$G76*$J76)</f>
        <v/>
      </c>
      <c r="L76" s="31" t="n"/>
      <c r="M76" s="30">
        <f>IF($B76="","",$K76-$L76)</f>
        <v/>
      </c>
      <c r="N76" s="30">
        <f>IF($B76="","",IFERROR($M76/$G76,0))</f>
        <v/>
      </c>
      <c r="O76" s="30">
        <f>IF($B76="","",$M76-$L76)</f>
        <v/>
      </c>
      <c r="P76" s="16">
        <f>IF($B76="","",IF($M76&lt;0,"Shortfall",IF($M76=0,"On target","Surplus")))</f>
        <v/>
      </c>
      <c r="Q76" s="16">
        <f>IF($B76="","",IF(OR($F76&lt;1,$F76&gt;10,$G76&lt;=0),"Review inputs","OK"))</f>
        <v/>
      </c>
      <c r="R76" s="32" t="n"/>
    </row>
    <row r="77">
      <c r="A77" s="11" t="n"/>
      <c r="B77" s="11" t="n"/>
      <c r="C77" s="11" t="n"/>
      <c r="D77" s="11" t="n"/>
      <c r="E77" s="12" t="n"/>
      <c r="F77" s="12" t="n"/>
      <c r="G77" s="12" t="n"/>
      <c r="H77" s="33">
        <f>IF($B77="","",IFERROR(VLOOKUP($F77,'Rate Table'!$A$2:$C$11,2,FALSE),0))</f>
        <v/>
      </c>
      <c r="I77" s="19">
        <f>IF($B77="","",IFERROR(VLOOKUP($F77,'Rate Table'!$A$2:$C$11,3,FALSE),0))</f>
        <v/>
      </c>
      <c r="J77" s="33">
        <f>IF($B77="","",$H77*(1+$I77))</f>
        <v/>
      </c>
      <c r="K77" s="33">
        <f>IF($B77="","",$G77*$J77)</f>
        <v/>
      </c>
      <c r="L77" s="31" t="n"/>
      <c r="M77" s="33">
        <f>IF($B77="","",$K77-$L77)</f>
        <v/>
      </c>
      <c r="N77" s="33">
        <f>IF($B77="","",IFERROR($M77/$G77,0))</f>
        <v/>
      </c>
      <c r="O77" s="33">
        <f>IF($B77="","",$M77-$L77)</f>
        <v/>
      </c>
      <c r="P77" s="20">
        <f>IF($B77="","",IF($M77&lt;0,"Shortfall",IF($M77=0,"On target","Surplus")))</f>
        <v/>
      </c>
      <c r="Q77" s="20">
        <f>IF($B77="","",IF(OR($F77&lt;1,$F77&gt;10,$G77&lt;=0),"Review inputs","OK"))</f>
        <v/>
      </c>
      <c r="R77" s="32" t="n"/>
    </row>
    <row r="78">
      <c r="A78" s="11" t="n"/>
      <c r="B78" s="11" t="n"/>
      <c r="C78" s="11" t="n"/>
      <c r="D78" s="11" t="n"/>
      <c r="E78" s="12" t="n"/>
      <c r="F78" s="12" t="n"/>
      <c r="G78" s="12" t="n"/>
      <c r="H78" s="30">
        <f>IF($B78="","",IFERROR(VLOOKUP($F78,'Rate Table'!$A$2:$C$11,2,FALSE),0))</f>
        <v/>
      </c>
      <c r="I78" s="14">
        <f>IF($B78="","",IFERROR(VLOOKUP($F78,'Rate Table'!$A$2:$C$11,3,FALSE),0))</f>
        <v/>
      </c>
      <c r="J78" s="30">
        <f>IF($B78="","",$H78*(1+$I78))</f>
        <v/>
      </c>
      <c r="K78" s="30">
        <f>IF($B78="","",$G78*$J78)</f>
        <v/>
      </c>
      <c r="L78" s="31" t="n"/>
      <c r="M78" s="30">
        <f>IF($B78="","",$K78-$L78)</f>
        <v/>
      </c>
      <c r="N78" s="30">
        <f>IF($B78="","",IFERROR($M78/$G78,0))</f>
        <v/>
      </c>
      <c r="O78" s="30">
        <f>IF($B78="","",$M78-$L78)</f>
        <v/>
      </c>
      <c r="P78" s="16">
        <f>IF($B78="","",IF($M78&lt;0,"Shortfall",IF($M78=0,"On target","Surplus")))</f>
        <v/>
      </c>
      <c r="Q78" s="16">
        <f>IF($B78="","",IF(OR($F78&lt;1,$F78&gt;10,$G78&lt;=0),"Review inputs","OK"))</f>
        <v/>
      </c>
      <c r="R78" s="32" t="n"/>
    </row>
    <row r="79">
      <c r="A79" s="11" t="n"/>
      <c r="B79" s="11" t="n"/>
      <c r="C79" s="11" t="n"/>
      <c r="D79" s="11" t="n"/>
      <c r="E79" s="12" t="n"/>
      <c r="F79" s="12" t="n"/>
      <c r="G79" s="12" t="n"/>
      <c r="H79" s="33">
        <f>IF($B79="","",IFERROR(VLOOKUP($F79,'Rate Table'!$A$2:$C$11,2,FALSE),0))</f>
        <v/>
      </c>
      <c r="I79" s="19">
        <f>IF($B79="","",IFERROR(VLOOKUP($F79,'Rate Table'!$A$2:$C$11,3,FALSE),0))</f>
        <v/>
      </c>
      <c r="J79" s="33">
        <f>IF($B79="","",$H79*(1+$I79))</f>
        <v/>
      </c>
      <c r="K79" s="33">
        <f>IF($B79="","",$G79*$J79)</f>
        <v/>
      </c>
      <c r="L79" s="31" t="n"/>
      <c r="M79" s="33">
        <f>IF($B79="","",$K79-$L79)</f>
        <v/>
      </c>
      <c r="N79" s="33">
        <f>IF($B79="","",IFERROR($M79/$G79,0))</f>
        <v/>
      </c>
      <c r="O79" s="33">
        <f>IF($B79="","",$M79-$L79)</f>
        <v/>
      </c>
      <c r="P79" s="20">
        <f>IF($B79="","",IF($M79&lt;0,"Shortfall",IF($M79=0,"On target","Surplus")))</f>
        <v/>
      </c>
      <c r="Q79" s="20">
        <f>IF($B79="","",IF(OR($F79&lt;1,$F79&gt;10,$G79&lt;=0),"Review inputs","OK"))</f>
        <v/>
      </c>
      <c r="R79" s="32" t="n"/>
    </row>
    <row r="80">
      <c r="A80" s="11" t="n"/>
      <c r="B80" s="11" t="n"/>
      <c r="C80" s="11" t="n"/>
      <c r="D80" s="11" t="n"/>
      <c r="E80" s="12" t="n"/>
      <c r="F80" s="12" t="n"/>
      <c r="G80" s="12" t="n"/>
      <c r="H80" s="30">
        <f>IF($B80="","",IFERROR(VLOOKUP($F80,'Rate Table'!$A$2:$C$11,2,FALSE),0))</f>
        <v/>
      </c>
      <c r="I80" s="14">
        <f>IF($B80="","",IFERROR(VLOOKUP($F80,'Rate Table'!$A$2:$C$11,3,FALSE),0))</f>
        <v/>
      </c>
      <c r="J80" s="30">
        <f>IF($B80="","",$H80*(1+$I80))</f>
        <v/>
      </c>
      <c r="K80" s="30">
        <f>IF($B80="","",$G80*$J80)</f>
        <v/>
      </c>
      <c r="L80" s="31" t="n"/>
      <c r="M80" s="30">
        <f>IF($B80="","",$K80-$L80)</f>
        <v/>
      </c>
      <c r="N80" s="30">
        <f>IF($B80="","",IFERROR($M80/$G80,0))</f>
        <v/>
      </c>
      <c r="O80" s="30">
        <f>IF($B80="","",$M80-$L80)</f>
        <v/>
      </c>
      <c r="P80" s="16">
        <f>IF($B80="","",IF($M80&lt;0,"Shortfall",IF($M80=0,"On target","Surplus")))</f>
        <v/>
      </c>
      <c r="Q80" s="16">
        <f>IF($B80="","",IF(OR($F80&lt;1,$F80&gt;10,$G80&lt;=0),"Review inputs","OK"))</f>
        <v/>
      </c>
      <c r="R80" s="32" t="n"/>
    </row>
    <row r="81">
      <c r="A81" s="11" t="n"/>
      <c r="B81" s="11" t="n"/>
      <c r="C81" s="11" t="n"/>
      <c r="D81" s="11" t="n"/>
      <c r="E81" s="12" t="n"/>
      <c r="F81" s="12" t="n"/>
      <c r="G81" s="12" t="n"/>
      <c r="H81" s="33">
        <f>IF($B81="","",IFERROR(VLOOKUP($F81,'Rate Table'!$A$2:$C$11,2,FALSE),0))</f>
        <v/>
      </c>
      <c r="I81" s="19">
        <f>IF($B81="","",IFERROR(VLOOKUP($F81,'Rate Table'!$A$2:$C$11,3,FALSE),0))</f>
        <v/>
      </c>
      <c r="J81" s="33">
        <f>IF($B81="","",$H81*(1+$I81))</f>
        <v/>
      </c>
      <c r="K81" s="33">
        <f>IF($B81="","",$G81*$J81)</f>
        <v/>
      </c>
      <c r="L81" s="31" t="n"/>
      <c r="M81" s="33">
        <f>IF($B81="","",$K81-$L81)</f>
        <v/>
      </c>
      <c r="N81" s="33">
        <f>IF($B81="","",IFERROR($M81/$G81,0))</f>
        <v/>
      </c>
      <c r="O81" s="33">
        <f>IF($B81="","",$M81-$L81)</f>
        <v/>
      </c>
      <c r="P81" s="20">
        <f>IF($B81="","",IF($M81&lt;0,"Shortfall",IF($M81=0,"On target","Surplus")))</f>
        <v/>
      </c>
      <c r="Q81" s="20">
        <f>IF($B81="","",IF(OR($F81&lt;1,$F81&gt;10,$G81&lt;=0),"Review inputs","OK"))</f>
        <v/>
      </c>
      <c r="R81" s="32" t="n"/>
    </row>
    <row r="82">
      <c r="A82" s="11" t="n"/>
      <c r="B82" s="11" t="n"/>
      <c r="C82" s="11" t="n"/>
      <c r="D82" s="11" t="n"/>
      <c r="E82" s="12" t="n"/>
      <c r="F82" s="12" t="n"/>
      <c r="G82" s="12" t="n"/>
      <c r="H82" s="30">
        <f>IF($B82="","",IFERROR(VLOOKUP($F82,'Rate Table'!$A$2:$C$11,2,FALSE),0))</f>
        <v/>
      </c>
      <c r="I82" s="14">
        <f>IF($B82="","",IFERROR(VLOOKUP($F82,'Rate Table'!$A$2:$C$11,3,FALSE),0))</f>
        <v/>
      </c>
      <c r="J82" s="30">
        <f>IF($B82="","",$H82*(1+$I82))</f>
        <v/>
      </c>
      <c r="K82" s="30">
        <f>IF($B82="","",$G82*$J82)</f>
        <v/>
      </c>
      <c r="L82" s="31" t="n"/>
      <c r="M82" s="30">
        <f>IF($B82="","",$K82-$L82)</f>
        <v/>
      </c>
      <c r="N82" s="30">
        <f>IF($B82="","",IFERROR($M82/$G82,0))</f>
        <v/>
      </c>
      <c r="O82" s="30">
        <f>IF($B82="","",$M82-$L82)</f>
        <v/>
      </c>
      <c r="P82" s="16">
        <f>IF($B82="","",IF($M82&lt;0,"Shortfall",IF($M82=0,"On target","Surplus")))</f>
        <v/>
      </c>
      <c r="Q82" s="16">
        <f>IF($B82="","",IF(OR($F82&lt;1,$F82&gt;10,$G82&lt;=0),"Review inputs","OK"))</f>
        <v/>
      </c>
      <c r="R82" s="32" t="n"/>
    </row>
    <row r="83">
      <c r="A83" s="11" t="n"/>
      <c r="B83" s="11" t="n"/>
      <c r="C83" s="11" t="n"/>
      <c r="D83" s="11" t="n"/>
      <c r="E83" s="12" t="n"/>
      <c r="F83" s="12" t="n"/>
      <c r="G83" s="12" t="n"/>
      <c r="H83" s="33">
        <f>IF($B83="","",IFERROR(VLOOKUP($F83,'Rate Table'!$A$2:$C$11,2,FALSE),0))</f>
        <v/>
      </c>
      <c r="I83" s="19">
        <f>IF($B83="","",IFERROR(VLOOKUP($F83,'Rate Table'!$A$2:$C$11,3,FALSE),0))</f>
        <v/>
      </c>
      <c r="J83" s="33">
        <f>IF($B83="","",$H83*(1+$I83))</f>
        <v/>
      </c>
      <c r="K83" s="33">
        <f>IF($B83="","",$G83*$J83)</f>
        <v/>
      </c>
      <c r="L83" s="31" t="n"/>
      <c r="M83" s="33">
        <f>IF($B83="","",$K83-$L83)</f>
        <v/>
      </c>
      <c r="N83" s="33">
        <f>IF($B83="","",IFERROR($M83/$G83,0))</f>
        <v/>
      </c>
      <c r="O83" s="33">
        <f>IF($B83="","",$M83-$L83)</f>
        <v/>
      </c>
      <c r="P83" s="20">
        <f>IF($B83="","",IF($M83&lt;0,"Shortfall",IF($M83=0,"On target","Surplus")))</f>
        <v/>
      </c>
      <c r="Q83" s="20">
        <f>IF($B83="","",IF(OR($F83&lt;1,$F83&gt;10,$G83&lt;=0),"Review inputs","OK"))</f>
        <v/>
      </c>
      <c r="R83" s="32" t="n"/>
    </row>
    <row r="84">
      <c r="A84" s="11" t="n"/>
      <c r="B84" s="11" t="n"/>
      <c r="C84" s="11" t="n"/>
      <c r="D84" s="11" t="n"/>
      <c r="E84" s="12" t="n"/>
      <c r="F84" s="12" t="n"/>
      <c r="G84" s="12" t="n"/>
      <c r="H84" s="30">
        <f>IF($B84="","",IFERROR(VLOOKUP($F84,'Rate Table'!$A$2:$C$11,2,FALSE),0))</f>
        <v/>
      </c>
      <c r="I84" s="14">
        <f>IF($B84="","",IFERROR(VLOOKUP($F84,'Rate Table'!$A$2:$C$11,3,FALSE),0))</f>
        <v/>
      </c>
      <c r="J84" s="30">
        <f>IF($B84="","",$H84*(1+$I84))</f>
        <v/>
      </c>
      <c r="K84" s="30">
        <f>IF($B84="","",$G84*$J84)</f>
        <v/>
      </c>
      <c r="L84" s="31" t="n"/>
      <c r="M84" s="30">
        <f>IF($B84="","",$K84-$L84)</f>
        <v/>
      </c>
      <c r="N84" s="30">
        <f>IF($B84="","",IFERROR($M84/$G84,0))</f>
        <v/>
      </c>
      <c r="O84" s="30">
        <f>IF($B84="","",$M84-$L84)</f>
        <v/>
      </c>
      <c r="P84" s="16">
        <f>IF($B84="","",IF($M84&lt;0,"Shortfall",IF($M84=0,"On target","Surplus")))</f>
        <v/>
      </c>
      <c r="Q84" s="16">
        <f>IF($B84="","",IF(OR($F84&lt;1,$F84&gt;10,$G84&lt;=0),"Review inputs","OK"))</f>
        <v/>
      </c>
      <c r="R84" s="32" t="n"/>
    </row>
    <row r="85">
      <c r="A85" s="11" t="n"/>
      <c r="B85" s="11" t="n"/>
      <c r="C85" s="11" t="n"/>
      <c r="D85" s="11" t="n"/>
      <c r="E85" s="12" t="n"/>
      <c r="F85" s="12" t="n"/>
      <c r="G85" s="12" t="n"/>
      <c r="H85" s="33">
        <f>IF($B85="","",IFERROR(VLOOKUP($F85,'Rate Table'!$A$2:$C$11,2,FALSE),0))</f>
        <v/>
      </c>
      <c r="I85" s="19">
        <f>IF($B85="","",IFERROR(VLOOKUP($F85,'Rate Table'!$A$2:$C$11,3,FALSE),0))</f>
        <v/>
      </c>
      <c r="J85" s="33">
        <f>IF($B85="","",$H85*(1+$I85))</f>
        <v/>
      </c>
      <c r="K85" s="33">
        <f>IF($B85="","",$G85*$J85)</f>
        <v/>
      </c>
      <c r="L85" s="31" t="n"/>
      <c r="M85" s="33">
        <f>IF($B85="","",$K85-$L85)</f>
        <v/>
      </c>
      <c r="N85" s="33">
        <f>IF($B85="","",IFERROR($M85/$G85,0))</f>
        <v/>
      </c>
      <c r="O85" s="33">
        <f>IF($B85="","",$M85-$L85)</f>
        <v/>
      </c>
      <c r="P85" s="20">
        <f>IF($B85="","",IF($M85&lt;0,"Shortfall",IF($M85=0,"On target","Surplus")))</f>
        <v/>
      </c>
      <c r="Q85" s="20">
        <f>IF($B85="","",IF(OR($F85&lt;1,$F85&gt;10,$G85&lt;=0),"Review inputs","OK"))</f>
        <v/>
      </c>
      <c r="R85" s="32" t="n"/>
    </row>
    <row r="86">
      <c r="A86" s="11" t="n"/>
      <c r="B86" s="11" t="n"/>
      <c r="C86" s="11" t="n"/>
      <c r="D86" s="11" t="n"/>
      <c r="E86" s="12" t="n"/>
      <c r="F86" s="12" t="n"/>
      <c r="G86" s="12" t="n"/>
      <c r="H86" s="30">
        <f>IF($B86="","",IFERROR(VLOOKUP($F86,'Rate Table'!$A$2:$C$11,2,FALSE),0))</f>
        <v/>
      </c>
      <c r="I86" s="14">
        <f>IF($B86="","",IFERROR(VLOOKUP($F86,'Rate Table'!$A$2:$C$11,3,FALSE),0))</f>
        <v/>
      </c>
      <c r="J86" s="30">
        <f>IF($B86="","",$H86*(1+$I86))</f>
        <v/>
      </c>
      <c r="K86" s="30">
        <f>IF($B86="","",$G86*$J86)</f>
        <v/>
      </c>
      <c r="L86" s="31" t="n"/>
      <c r="M86" s="30">
        <f>IF($B86="","",$K86-$L86)</f>
        <v/>
      </c>
      <c r="N86" s="30">
        <f>IF($B86="","",IFERROR($M86/$G86,0))</f>
        <v/>
      </c>
      <c r="O86" s="30">
        <f>IF($B86="","",$M86-$L86)</f>
        <v/>
      </c>
      <c r="P86" s="16">
        <f>IF($B86="","",IF($M86&lt;0,"Shortfall",IF($M86=0,"On target","Surplus")))</f>
        <v/>
      </c>
      <c r="Q86" s="16">
        <f>IF($B86="","",IF(OR($F86&lt;1,$F86&gt;10,$G86&lt;=0),"Review inputs","OK"))</f>
        <v/>
      </c>
      <c r="R86" s="32" t="n"/>
    </row>
    <row r="87">
      <c r="A87" s="11" t="n"/>
      <c r="B87" s="11" t="n"/>
      <c r="C87" s="11" t="n"/>
      <c r="D87" s="11" t="n"/>
      <c r="E87" s="12" t="n"/>
      <c r="F87" s="12" t="n"/>
      <c r="G87" s="12" t="n"/>
      <c r="H87" s="33">
        <f>IF($B87="","",IFERROR(VLOOKUP($F87,'Rate Table'!$A$2:$C$11,2,FALSE),0))</f>
        <v/>
      </c>
      <c r="I87" s="19">
        <f>IF($B87="","",IFERROR(VLOOKUP($F87,'Rate Table'!$A$2:$C$11,3,FALSE),0))</f>
        <v/>
      </c>
      <c r="J87" s="33">
        <f>IF($B87="","",$H87*(1+$I87))</f>
        <v/>
      </c>
      <c r="K87" s="33">
        <f>IF($B87="","",$G87*$J87)</f>
        <v/>
      </c>
      <c r="L87" s="31" t="n"/>
      <c r="M87" s="33">
        <f>IF($B87="","",$K87-$L87)</f>
        <v/>
      </c>
      <c r="N87" s="33">
        <f>IF($B87="","",IFERROR($M87/$G87,0))</f>
        <v/>
      </c>
      <c r="O87" s="33">
        <f>IF($B87="","",$M87-$L87)</f>
        <v/>
      </c>
      <c r="P87" s="20">
        <f>IF($B87="","",IF($M87&lt;0,"Shortfall",IF($M87=0,"On target","Surplus")))</f>
        <v/>
      </c>
      <c r="Q87" s="20">
        <f>IF($B87="","",IF(OR($F87&lt;1,$F87&gt;10,$G87&lt;=0),"Review inputs","OK"))</f>
        <v/>
      </c>
      <c r="R87" s="32" t="n"/>
    </row>
    <row r="88">
      <c r="A88" s="11" t="n"/>
      <c r="B88" s="11" t="n"/>
      <c r="C88" s="11" t="n"/>
      <c r="D88" s="11" t="n"/>
      <c r="E88" s="12" t="n"/>
      <c r="F88" s="12" t="n"/>
      <c r="G88" s="12" t="n"/>
      <c r="H88" s="30">
        <f>IF($B88="","",IFERROR(VLOOKUP($F88,'Rate Table'!$A$2:$C$11,2,FALSE),0))</f>
        <v/>
      </c>
      <c r="I88" s="14">
        <f>IF($B88="","",IFERROR(VLOOKUP($F88,'Rate Table'!$A$2:$C$11,3,FALSE),0))</f>
        <v/>
      </c>
      <c r="J88" s="30">
        <f>IF($B88="","",$H88*(1+$I88))</f>
        <v/>
      </c>
      <c r="K88" s="30">
        <f>IF($B88="","",$G88*$J88)</f>
        <v/>
      </c>
      <c r="L88" s="31" t="n"/>
      <c r="M88" s="30">
        <f>IF($B88="","",$K88-$L88)</f>
        <v/>
      </c>
      <c r="N88" s="30">
        <f>IF($B88="","",IFERROR($M88/$G88,0))</f>
        <v/>
      </c>
      <c r="O88" s="30">
        <f>IF($B88="","",$M88-$L88)</f>
        <v/>
      </c>
      <c r="P88" s="16">
        <f>IF($B88="","",IF($M88&lt;0,"Shortfall",IF($M88=0,"On target","Surplus")))</f>
        <v/>
      </c>
      <c r="Q88" s="16">
        <f>IF($B88="","",IF(OR($F88&lt;1,$F88&gt;10,$G88&lt;=0),"Review inputs","OK"))</f>
        <v/>
      </c>
      <c r="R88" s="32" t="n"/>
    </row>
    <row r="89">
      <c r="A89" s="11" t="n"/>
      <c r="B89" s="11" t="n"/>
      <c r="C89" s="11" t="n"/>
      <c r="D89" s="11" t="n"/>
      <c r="E89" s="12" t="n"/>
      <c r="F89" s="12" t="n"/>
      <c r="G89" s="12" t="n"/>
      <c r="H89" s="33">
        <f>IF($B89="","",IFERROR(VLOOKUP($F89,'Rate Table'!$A$2:$C$11,2,FALSE),0))</f>
        <v/>
      </c>
      <c r="I89" s="19">
        <f>IF($B89="","",IFERROR(VLOOKUP($F89,'Rate Table'!$A$2:$C$11,3,FALSE),0))</f>
        <v/>
      </c>
      <c r="J89" s="33">
        <f>IF($B89="","",$H89*(1+$I89))</f>
        <v/>
      </c>
      <c r="K89" s="33">
        <f>IF($B89="","",$G89*$J89)</f>
        <v/>
      </c>
      <c r="L89" s="31" t="n"/>
      <c r="M89" s="33">
        <f>IF($B89="","",$K89-$L89)</f>
        <v/>
      </c>
      <c r="N89" s="33">
        <f>IF($B89="","",IFERROR($M89/$G89,0))</f>
        <v/>
      </c>
      <c r="O89" s="33">
        <f>IF($B89="","",$M89-$L89)</f>
        <v/>
      </c>
      <c r="P89" s="20">
        <f>IF($B89="","",IF($M89&lt;0,"Shortfall",IF($M89=0,"On target","Surplus")))</f>
        <v/>
      </c>
      <c r="Q89" s="20">
        <f>IF($B89="","",IF(OR($F89&lt;1,$F89&gt;10,$G89&lt;=0),"Review inputs","OK"))</f>
        <v/>
      </c>
      <c r="R89" s="32" t="n"/>
    </row>
    <row r="90">
      <c r="A90" s="11" t="n"/>
      <c r="B90" s="11" t="n"/>
      <c r="C90" s="11" t="n"/>
      <c r="D90" s="11" t="n"/>
      <c r="E90" s="12" t="n"/>
      <c r="F90" s="12" t="n"/>
      <c r="G90" s="12" t="n"/>
      <c r="H90" s="30">
        <f>IF($B90="","",IFERROR(VLOOKUP($F90,'Rate Table'!$A$2:$C$11,2,FALSE),0))</f>
        <v/>
      </c>
      <c r="I90" s="14">
        <f>IF($B90="","",IFERROR(VLOOKUP($F90,'Rate Table'!$A$2:$C$11,3,FALSE),0))</f>
        <v/>
      </c>
      <c r="J90" s="30">
        <f>IF($B90="","",$H90*(1+$I90))</f>
        <v/>
      </c>
      <c r="K90" s="30">
        <f>IF($B90="","",$G90*$J90)</f>
        <v/>
      </c>
      <c r="L90" s="31" t="n"/>
      <c r="M90" s="30">
        <f>IF($B90="","",$K90-$L90)</f>
        <v/>
      </c>
      <c r="N90" s="30">
        <f>IF($B90="","",IFERROR($M90/$G90,0))</f>
        <v/>
      </c>
      <c r="O90" s="30">
        <f>IF($B90="","",$M90-$L90)</f>
        <v/>
      </c>
      <c r="P90" s="16">
        <f>IF($B90="","",IF($M90&lt;0,"Shortfall",IF($M90=0,"On target","Surplus")))</f>
        <v/>
      </c>
      <c r="Q90" s="16">
        <f>IF($B90="","",IF(OR($F90&lt;1,$F90&gt;10,$G90&lt;=0),"Review inputs","OK"))</f>
        <v/>
      </c>
      <c r="R90" s="32" t="n"/>
    </row>
    <row r="91">
      <c r="A91" s="11" t="n"/>
      <c r="B91" s="11" t="n"/>
      <c r="C91" s="11" t="n"/>
      <c r="D91" s="11" t="n"/>
      <c r="E91" s="12" t="n"/>
      <c r="F91" s="12" t="n"/>
      <c r="G91" s="12" t="n"/>
      <c r="H91" s="33">
        <f>IF($B91="","",IFERROR(VLOOKUP($F91,'Rate Table'!$A$2:$C$11,2,FALSE),0))</f>
        <v/>
      </c>
      <c r="I91" s="19">
        <f>IF($B91="","",IFERROR(VLOOKUP($F91,'Rate Table'!$A$2:$C$11,3,FALSE),0))</f>
        <v/>
      </c>
      <c r="J91" s="33">
        <f>IF($B91="","",$H91*(1+$I91))</f>
        <v/>
      </c>
      <c r="K91" s="33">
        <f>IF($B91="","",$G91*$J91)</f>
        <v/>
      </c>
      <c r="L91" s="31" t="n"/>
      <c r="M91" s="33">
        <f>IF($B91="","",$K91-$L91)</f>
        <v/>
      </c>
      <c r="N91" s="33">
        <f>IF($B91="","",IFERROR($M91/$G91,0))</f>
        <v/>
      </c>
      <c r="O91" s="33">
        <f>IF($B91="","",$M91-$L91)</f>
        <v/>
      </c>
      <c r="P91" s="20">
        <f>IF($B91="","",IF($M91&lt;0,"Shortfall",IF($M91=0,"On target","Surplus")))</f>
        <v/>
      </c>
      <c r="Q91" s="20">
        <f>IF($B91="","",IF(OR($F91&lt;1,$F91&gt;10,$G91&lt;=0),"Review inputs","OK"))</f>
        <v/>
      </c>
      <c r="R91" s="32" t="n"/>
    </row>
    <row r="92">
      <c r="A92" s="11" t="n"/>
      <c r="B92" s="11" t="n"/>
      <c r="C92" s="11" t="n"/>
      <c r="D92" s="11" t="n"/>
      <c r="E92" s="12" t="n"/>
      <c r="F92" s="12" t="n"/>
      <c r="G92" s="12" t="n"/>
      <c r="H92" s="30">
        <f>IF($B92="","",IFERROR(VLOOKUP($F92,'Rate Table'!$A$2:$C$11,2,FALSE),0))</f>
        <v/>
      </c>
      <c r="I92" s="14">
        <f>IF($B92="","",IFERROR(VLOOKUP($F92,'Rate Table'!$A$2:$C$11,3,FALSE),0))</f>
        <v/>
      </c>
      <c r="J92" s="30">
        <f>IF($B92="","",$H92*(1+$I92))</f>
        <v/>
      </c>
      <c r="K92" s="30">
        <f>IF($B92="","",$G92*$J92)</f>
        <v/>
      </c>
      <c r="L92" s="31" t="n"/>
      <c r="M92" s="30">
        <f>IF($B92="","",$K92-$L92)</f>
        <v/>
      </c>
      <c r="N92" s="30">
        <f>IF($B92="","",IFERROR($M92/$G92,0))</f>
        <v/>
      </c>
      <c r="O92" s="30">
        <f>IF($B92="","",$M92-$L92)</f>
        <v/>
      </c>
      <c r="P92" s="16">
        <f>IF($B92="","",IF($M92&lt;0,"Shortfall",IF($M92=0,"On target","Surplus")))</f>
        <v/>
      </c>
      <c r="Q92" s="16">
        <f>IF($B92="","",IF(OR($F92&lt;1,$F92&gt;10,$G92&lt;=0),"Review inputs","OK"))</f>
        <v/>
      </c>
      <c r="R92" s="32" t="n"/>
    </row>
    <row r="93">
      <c r="A93" s="11" t="n"/>
      <c r="B93" s="11" t="n"/>
      <c r="C93" s="11" t="n"/>
      <c r="D93" s="11" t="n"/>
      <c r="E93" s="12" t="n"/>
      <c r="F93" s="12" t="n"/>
      <c r="G93" s="12" t="n"/>
      <c r="H93" s="33">
        <f>IF($B93="","",IFERROR(VLOOKUP($F93,'Rate Table'!$A$2:$C$11,2,FALSE),0))</f>
        <v/>
      </c>
      <c r="I93" s="19">
        <f>IF($B93="","",IFERROR(VLOOKUP($F93,'Rate Table'!$A$2:$C$11,3,FALSE),0))</f>
        <v/>
      </c>
      <c r="J93" s="33">
        <f>IF($B93="","",$H93*(1+$I93))</f>
        <v/>
      </c>
      <c r="K93" s="33">
        <f>IF($B93="","",$G93*$J93)</f>
        <v/>
      </c>
      <c r="L93" s="31" t="n"/>
      <c r="M93" s="33">
        <f>IF($B93="","",$K93-$L93)</f>
        <v/>
      </c>
      <c r="N93" s="33">
        <f>IF($B93="","",IFERROR($M93/$G93,0))</f>
        <v/>
      </c>
      <c r="O93" s="33">
        <f>IF($B93="","",$M93-$L93)</f>
        <v/>
      </c>
      <c r="P93" s="20">
        <f>IF($B93="","",IF($M93&lt;0,"Shortfall",IF($M93=0,"On target","Surplus")))</f>
        <v/>
      </c>
      <c r="Q93" s="20">
        <f>IF($B93="","",IF(OR($F93&lt;1,$F93&gt;10,$G93&lt;=0),"Review inputs","OK"))</f>
        <v/>
      </c>
      <c r="R93" s="32" t="n"/>
    </row>
    <row r="94">
      <c r="A94" s="11" t="n"/>
      <c r="B94" s="11" t="n"/>
      <c r="C94" s="11" t="n"/>
      <c r="D94" s="11" t="n"/>
      <c r="E94" s="12" t="n"/>
      <c r="F94" s="12" t="n"/>
      <c r="G94" s="12" t="n"/>
      <c r="H94" s="30">
        <f>IF($B94="","",IFERROR(VLOOKUP($F94,'Rate Table'!$A$2:$C$11,2,FALSE),0))</f>
        <v/>
      </c>
      <c r="I94" s="14">
        <f>IF($B94="","",IFERROR(VLOOKUP($F94,'Rate Table'!$A$2:$C$11,3,FALSE),0))</f>
        <v/>
      </c>
      <c r="J94" s="30">
        <f>IF($B94="","",$H94*(1+$I94))</f>
        <v/>
      </c>
      <c r="K94" s="30">
        <f>IF($B94="","",$G94*$J94)</f>
        <v/>
      </c>
      <c r="L94" s="31" t="n"/>
      <c r="M94" s="30">
        <f>IF($B94="","",$K94-$L94)</f>
        <v/>
      </c>
      <c r="N94" s="30">
        <f>IF($B94="","",IFERROR($M94/$G94,0))</f>
        <v/>
      </c>
      <c r="O94" s="30">
        <f>IF($B94="","",$M94-$L94)</f>
        <v/>
      </c>
      <c r="P94" s="16">
        <f>IF($B94="","",IF($M94&lt;0,"Shortfall",IF($M94=0,"On target","Surplus")))</f>
        <v/>
      </c>
      <c r="Q94" s="16">
        <f>IF($B94="","",IF(OR($F94&lt;1,$F94&gt;10,$G94&lt;=0),"Review inputs","OK"))</f>
        <v/>
      </c>
      <c r="R94" s="32" t="n"/>
    </row>
    <row r="95">
      <c r="A95" s="11" t="n"/>
      <c r="B95" s="11" t="n"/>
      <c r="C95" s="11" t="n"/>
      <c r="D95" s="11" t="n"/>
      <c r="E95" s="12" t="n"/>
      <c r="F95" s="12" t="n"/>
      <c r="G95" s="12" t="n"/>
      <c r="H95" s="33">
        <f>IF($B95="","",IFERROR(VLOOKUP($F95,'Rate Table'!$A$2:$C$11,2,FALSE),0))</f>
        <v/>
      </c>
      <c r="I95" s="19">
        <f>IF($B95="","",IFERROR(VLOOKUP($F95,'Rate Table'!$A$2:$C$11,3,FALSE),0))</f>
        <v/>
      </c>
      <c r="J95" s="33">
        <f>IF($B95="","",$H95*(1+$I95))</f>
        <v/>
      </c>
      <c r="K95" s="33">
        <f>IF($B95="","",$G95*$J95)</f>
        <v/>
      </c>
      <c r="L95" s="31" t="n"/>
      <c r="M95" s="33">
        <f>IF($B95="","",$K95-$L95)</f>
        <v/>
      </c>
      <c r="N95" s="33">
        <f>IF($B95="","",IFERROR($M95/$G95,0))</f>
        <v/>
      </c>
      <c r="O95" s="33">
        <f>IF($B95="","",$M95-$L95)</f>
        <v/>
      </c>
      <c r="P95" s="20">
        <f>IF($B95="","",IF($M95&lt;0,"Shortfall",IF($M95=0,"On target","Surplus")))</f>
        <v/>
      </c>
      <c r="Q95" s="20">
        <f>IF($B95="","",IF(OR($F95&lt;1,$F95&gt;10,$G95&lt;=0),"Review inputs","OK"))</f>
        <v/>
      </c>
      <c r="R95" s="32" t="n"/>
    </row>
    <row r="96">
      <c r="A96" s="11" t="n"/>
      <c r="B96" s="11" t="n"/>
      <c r="C96" s="11" t="n"/>
      <c r="D96" s="11" t="n"/>
      <c r="E96" s="12" t="n"/>
      <c r="F96" s="12" t="n"/>
      <c r="G96" s="12" t="n"/>
      <c r="H96" s="30">
        <f>IF($B96="","",IFERROR(VLOOKUP($F96,'Rate Table'!$A$2:$C$11,2,FALSE),0))</f>
        <v/>
      </c>
      <c r="I96" s="14">
        <f>IF($B96="","",IFERROR(VLOOKUP($F96,'Rate Table'!$A$2:$C$11,3,FALSE),0))</f>
        <v/>
      </c>
      <c r="J96" s="30">
        <f>IF($B96="","",$H96*(1+$I96))</f>
        <v/>
      </c>
      <c r="K96" s="30">
        <f>IF($B96="","",$G96*$J96)</f>
        <v/>
      </c>
      <c r="L96" s="31" t="n"/>
      <c r="M96" s="30">
        <f>IF($B96="","",$K96-$L96)</f>
        <v/>
      </c>
      <c r="N96" s="30">
        <f>IF($B96="","",IFERROR($M96/$G96,0))</f>
        <v/>
      </c>
      <c r="O96" s="30">
        <f>IF($B96="","",$M96-$L96)</f>
        <v/>
      </c>
      <c r="P96" s="16">
        <f>IF($B96="","",IF($M96&lt;0,"Shortfall",IF($M96=0,"On target","Surplus")))</f>
        <v/>
      </c>
      <c r="Q96" s="16">
        <f>IF($B96="","",IF(OR($F96&lt;1,$F96&gt;10,$G96&lt;=0),"Review inputs","OK"))</f>
        <v/>
      </c>
      <c r="R96" s="32" t="n"/>
    </row>
    <row r="97">
      <c r="A97" s="11" t="n"/>
      <c r="B97" s="11" t="n"/>
      <c r="C97" s="11" t="n"/>
      <c r="D97" s="11" t="n"/>
      <c r="E97" s="12" t="n"/>
      <c r="F97" s="12" t="n"/>
      <c r="G97" s="12" t="n"/>
      <c r="H97" s="33">
        <f>IF($B97="","",IFERROR(VLOOKUP($F97,'Rate Table'!$A$2:$C$11,2,FALSE),0))</f>
        <v/>
      </c>
      <c r="I97" s="19">
        <f>IF($B97="","",IFERROR(VLOOKUP($F97,'Rate Table'!$A$2:$C$11,3,FALSE),0))</f>
        <v/>
      </c>
      <c r="J97" s="33">
        <f>IF($B97="","",$H97*(1+$I97))</f>
        <v/>
      </c>
      <c r="K97" s="33">
        <f>IF($B97="","",$G97*$J97)</f>
        <v/>
      </c>
      <c r="L97" s="31" t="n"/>
      <c r="M97" s="33">
        <f>IF($B97="","",$K97-$L97)</f>
        <v/>
      </c>
      <c r="N97" s="33">
        <f>IF($B97="","",IFERROR($M97/$G97,0))</f>
        <v/>
      </c>
      <c r="O97" s="33">
        <f>IF($B97="","",$M97-$L97)</f>
        <v/>
      </c>
      <c r="P97" s="20">
        <f>IF($B97="","",IF($M97&lt;0,"Shortfall",IF($M97=0,"On target","Surplus")))</f>
        <v/>
      </c>
      <c r="Q97" s="20">
        <f>IF($B97="","",IF(OR($F97&lt;1,$F97&gt;10,$G97&lt;=0),"Review inputs","OK"))</f>
        <v/>
      </c>
      <c r="R97" s="32" t="n"/>
    </row>
    <row r="98">
      <c r="A98" s="11" t="n"/>
      <c r="B98" s="11" t="n"/>
      <c r="C98" s="11" t="n"/>
      <c r="D98" s="11" t="n"/>
      <c r="E98" s="12" t="n"/>
      <c r="F98" s="12" t="n"/>
      <c r="G98" s="12" t="n"/>
      <c r="H98" s="30">
        <f>IF($B98="","",IFERROR(VLOOKUP($F98,'Rate Table'!$A$2:$C$11,2,FALSE),0))</f>
        <v/>
      </c>
      <c r="I98" s="14">
        <f>IF($B98="","",IFERROR(VLOOKUP($F98,'Rate Table'!$A$2:$C$11,3,FALSE),0))</f>
        <v/>
      </c>
      <c r="J98" s="30">
        <f>IF($B98="","",$H98*(1+$I98))</f>
        <v/>
      </c>
      <c r="K98" s="30">
        <f>IF($B98="","",$G98*$J98)</f>
        <v/>
      </c>
      <c r="L98" s="31" t="n"/>
      <c r="M98" s="30">
        <f>IF($B98="","",$K98-$L98)</f>
        <v/>
      </c>
      <c r="N98" s="30">
        <f>IF($B98="","",IFERROR($M98/$G98,0))</f>
        <v/>
      </c>
      <c r="O98" s="30">
        <f>IF($B98="","",$M98-$L98)</f>
        <v/>
      </c>
      <c r="P98" s="16">
        <f>IF($B98="","",IF($M98&lt;0,"Shortfall",IF($M98=0,"On target","Surplus")))</f>
        <v/>
      </c>
      <c r="Q98" s="16">
        <f>IF($B98="","",IF(OR($F98&lt;1,$F98&gt;10,$G98&lt;=0),"Review inputs","OK"))</f>
        <v/>
      </c>
      <c r="R98" s="32" t="n"/>
    </row>
    <row r="99">
      <c r="A99" s="11" t="n"/>
      <c r="B99" s="11" t="n"/>
      <c r="C99" s="11" t="n"/>
      <c r="D99" s="11" t="n"/>
      <c r="E99" s="12" t="n"/>
      <c r="F99" s="12" t="n"/>
      <c r="G99" s="12" t="n"/>
      <c r="H99" s="33">
        <f>IF($B99="","",IFERROR(VLOOKUP($F99,'Rate Table'!$A$2:$C$11,2,FALSE),0))</f>
        <v/>
      </c>
      <c r="I99" s="19">
        <f>IF($B99="","",IFERROR(VLOOKUP($F99,'Rate Table'!$A$2:$C$11,3,FALSE),0))</f>
        <v/>
      </c>
      <c r="J99" s="33">
        <f>IF($B99="","",$H99*(1+$I99))</f>
        <v/>
      </c>
      <c r="K99" s="33">
        <f>IF($B99="","",$G99*$J99)</f>
        <v/>
      </c>
      <c r="L99" s="31" t="n"/>
      <c r="M99" s="33">
        <f>IF($B99="","",$K99-$L99)</f>
        <v/>
      </c>
      <c r="N99" s="33">
        <f>IF($B99="","",IFERROR($M99/$G99,0))</f>
        <v/>
      </c>
      <c r="O99" s="33">
        <f>IF($B99="","",$M99-$L99)</f>
        <v/>
      </c>
      <c r="P99" s="20">
        <f>IF($B99="","",IF($M99&lt;0,"Shortfall",IF($M99=0,"On target","Surplus")))</f>
        <v/>
      </c>
      <c r="Q99" s="20">
        <f>IF($B99="","",IF(OR($F99&lt;1,$F99&gt;10,$G99&lt;=0),"Review inputs","OK"))</f>
        <v/>
      </c>
      <c r="R99" s="32" t="n"/>
    </row>
    <row r="100">
      <c r="A100" s="11" t="n"/>
      <c r="B100" s="11" t="n"/>
      <c r="C100" s="11" t="n"/>
      <c r="D100" s="11" t="n"/>
      <c r="E100" s="12" t="n"/>
      <c r="F100" s="12" t="n"/>
      <c r="G100" s="12" t="n"/>
      <c r="H100" s="30">
        <f>IF($B100="","",IFERROR(VLOOKUP($F100,'Rate Table'!$A$2:$C$11,2,FALSE),0))</f>
        <v/>
      </c>
      <c r="I100" s="14">
        <f>IF($B100="","",IFERROR(VLOOKUP($F100,'Rate Table'!$A$2:$C$11,3,FALSE),0))</f>
        <v/>
      </c>
      <c r="J100" s="30">
        <f>IF($B100="","",$H100*(1+$I100))</f>
        <v/>
      </c>
      <c r="K100" s="30">
        <f>IF($B100="","",$G100*$J100)</f>
        <v/>
      </c>
      <c r="L100" s="31" t="n"/>
      <c r="M100" s="30">
        <f>IF($B100="","",$K100-$L100)</f>
        <v/>
      </c>
      <c r="N100" s="30">
        <f>IF($B100="","",IFERROR($M100/$G100,0))</f>
        <v/>
      </c>
      <c r="O100" s="30">
        <f>IF($B100="","",$M100-$L100)</f>
        <v/>
      </c>
      <c r="P100" s="16">
        <f>IF($B100="","",IF($M100&lt;0,"Shortfall",IF($M100=0,"On target","Surplus")))</f>
        <v/>
      </c>
      <c r="Q100" s="16">
        <f>IF($B100="","",IF(OR($F100&lt;1,$F100&gt;10,$G100&lt;=0),"Review inputs","OK"))</f>
        <v/>
      </c>
      <c r="R100" s="32" t="n"/>
    </row>
    <row r="101">
      <c r="A101" s="11" t="n"/>
      <c r="B101" s="11" t="n"/>
      <c r="C101" s="11" t="n"/>
      <c r="D101" s="11" t="n"/>
      <c r="E101" s="12" t="n"/>
      <c r="F101" s="12" t="n"/>
      <c r="G101" s="12" t="n"/>
      <c r="H101" s="33">
        <f>IF($B101="","",IFERROR(VLOOKUP($F101,'Rate Table'!$A$2:$C$11,2,FALSE),0))</f>
        <v/>
      </c>
      <c r="I101" s="19">
        <f>IF($B101="","",IFERROR(VLOOKUP($F101,'Rate Table'!$A$2:$C$11,3,FALSE),0))</f>
        <v/>
      </c>
      <c r="J101" s="33">
        <f>IF($B101="","",$H101*(1+$I101))</f>
        <v/>
      </c>
      <c r="K101" s="33">
        <f>IF($B101="","",$G101*$J101)</f>
        <v/>
      </c>
      <c r="L101" s="31" t="n"/>
      <c r="M101" s="33">
        <f>IF($B101="","",$K101-$L101)</f>
        <v/>
      </c>
      <c r="N101" s="33">
        <f>IF($B101="","",IFERROR($M101/$G101,0))</f>
        <v/>
      </c>
      <c r="O101" s="33">
        <f>IF($B101="","",$M101-$L101)</f>
        <v/>
      </c>
      <c r="P101" s="20">
        <f>IF($B101="","",IF($M101&lt;0,"Shortfall",IF($M101=0,"On target","Surplus")))</f>
        <v/>
      </c>
      <c r="Q101" s="20">
        <f>IF($B101="","",IF(OR($F101&lt;1,$F101&gt;10,$G101&lt;=0),"Review inputs","OK"))</f>
        <v/>
      </c>
      <c r="R101" s="32" t="n"/>
    </row>
    <row r="102">
      <c r="A102" s="21" t="n"/>
      <c r="B102" s="21" t="inlineStr">
        <is>
          <t>Totals (100-row modelling range)</t>
        </is>
      </c>
      <c r="C102" s="21" t="n"/>
      <c r="D102" s="21" t="n"/>
      <c r="E102" s="21" t="n"/>
      <c r="F102" s="21" t="n"/>
      <c r="G102" s="22">
        <f>SUM($G$2:$G$101)</f>
        <v/>
      </c>
      <c r="H102" s="34" t="n"/>
      <c r="I102" s="24" t="n"/>
      <c r="J102" s="34" t="n"/>
      <c r="K102" s="34">
        <f>SUM($K$2:$K$101)</f>
        <v/>
      </c>
      <c r="L102" s="34">
        <f>SUM($L$2:$L$101)</f>
        <v/>
      </c>
      <c r="M102" s="34">
        <f>SUM($M$2:$M$101)</f>
        <v/>
      </c>
      <c r="N102" s="34" t="n"/>
      <c r="O102" s="34">
        <f>SUM($O$2:$O$101)</f>
        <v/>
      </c>
      <c r="P102" s="21" t="n"/>
      <c r="Q102" s="21" t="n"/>
      <c r="R102" s="21" t="n"/>
    </row>
  </sheetData>
  <conditionalFormatting sqref="M2:M101">
    <cfRule type="expression" priority="1" dxfId="0" stopIfTrue="1">
      <formula>AND($M2&lt;&gt;"",$M2&gt;0)</formula>
    </cfRule>
    <cfRule type="expression" priority="2" dxfId="1" stopIfTrue="1">
      <formula>AND($M2&lt;&gt;"",$M2&lt;0)</formula>
    </cfRule>
  </conditionalFormatting>
  <conditionalFormatting sqref="P2:P101">
    <cfRule type="expression" priority="3" dxfId="0" stopIfTrue="1">
      <formula>$P2="Surplus"</formula>
    </cfRule>
    <cfRule type="expression" priority="4" dxfId="1" stopIfTrue="1">
      <formula>$P2="Shortfall"</formula>
    </cfRule>
  </conditionalFormatting>
  <conditionalFormatting sqref="Q2:Q101">
    <cfRule type="expression" priority="5" dxfId="1" stopIfTrue="1">
      <formula>$Q2="Review inputs"</formula>
    </cfRule>
  </conditionalFormatting>
  <dataValidations count="5">
    <dataValidation sqref="F2:F101" showErrorMessage="1" showInputMessage="1" allowBlank="1" errorTitle="Valid decile required" error="Enter a whole-number decile from 1 to 10." promptTitle="Decile" prompt="Enter the historical decile used for modelling." type="whole" operator="between">
      <formula1>1</formula1>
      <formula2>10</formula2>
    </dataValidation>
    <dataValidation sqref="G2:G101" showErrorMessage="1" showInputMessage="1" allowBlank="1" errorTitle="Positive school roll required" error="Enter a whole number greater than zero." type="whole" operator="greaterThan">
      <formula1>0</formula1>
    </dataValidation>
    <dataValidation sqref="E2:E101" showErrorMessage="1" showInputMessage="1" allowBlank="1" errorTitle="Valid funding year required" error="Enter a funding year between 2000 and 2100." type="whole" operator="between">
      <formula1>2000</formula1>
      <formula2>2100</formula2>
    </dataValidation>
    <dataValidation sqref="L2:L101" showErrorMessage="1" showInputMessage="1" allowBlank="1" errorTitle="Valid programme cost required" error="Enter a programme cost of zero or more." type="decimal" operator="greaterThanOrEqual">
      <formula1>0</formula1>
    </dataValidation>
    <dataValidation sqref="R2:R101" showErrorMessage="1" showInputMessage="1" allowBlank="1" errorTitle="Valid review date required" error="Enter a valid calendar date." type="date" operator="greaterThanOrEqual">
      <formula1>1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7" customWidth="1" min="2" max="2"/>
    <col width="24" customWidth="1" min="3" max="3"/>
    <col width="30" customWidth="1" min="4" max="4"/>
    <col width="34" customWidth="1" min="5" max="5"/>
  </cols>
  <sheetData>
    <row r="1">
      <c r="A1" s="2" t="inlineStr">
        <is>
          <t>Decile</t>
        </is>
      </c>
      <c r="B1" s="2" t="inlineStr">
        <is>
          <t>Base Funding per Student</t>
        </is>
      </c>
      <c r="C1" s="2" t="inlineStr">
        <is>
          <t>Decile Adjustment Rate</t>
        </is>
      </c>
      <c r="D1" s="2" t="inlineStr">
        <is>
          <t>Indicative Funding per Student</t>
        </is>
      </c>
      <c r="E1" s="2" t="inlineStr">
        <is>
          <t>Notes</t>
        </is>
      </c>
    </row>
    <row r="2">
      <c r="A2" s="16" t="n">
        <v>1</v>
      </c>
      <c r="B2" s="31" t="n">
        <v>1250</v>
      </c>
      <c r="C2" s="25" t="n">
        <v>0.18</v>
      </c>
      <c r="D2" s="30">
        <f>IF($A2="","",$B2*(1+$C2))</f>
        <v/>
      </c>
      <c r="E2" s="11" t="inlineStr">
        <is>
          <t>Highest illustrative adjustment</t>
        </is>
      </c>
    </row>
    <row r="3">
      <c r="A3" s="20" t="n">
        <v>2</v>
      </c>
      <c r="B3" s="31" t="n">
        <v>1250</v>
      </c>
      <c r="C3" s="25" t="n">
        <v>0.16</v>
      </c>
      <c r="D3" s="33">
        <f>IF($A3="","",$B3*(1+$C3))</f>
        <v/>
      </c>
      <c r="E3" s="11" t="inlineStr">
        <is>
          <t>Illustrative adjustment</t>
        </is>
      </c>
    </row>
    <row r="4">
      <c r="A4" s="16" t="n">
        <v>3</v>
      </c>
      <c r="B4" s="31" t="n">
        <v>1250</v>
      </c>
      <c r="C4" s="25" t="n">
        <v>0.14</v>
      </c>
      <c r="D4" s="30">
        <f>IF($A4="","",$B4*(1+$C4))</f>
        <v/>
      </c>
      <c r="E4" s="11" t="inlineStr">
        <is>
          <t>Illustrative adjustment</t>
        </is>
      </c>
    </row>
    <row r="5">
      <c r="A5" s="20" t="n">
        <v>4</v>
      </c>
      <c r="B5" s="31" t="n">
        <v>1250</v>
      </c>
      <c r="C5" s="25" t="n">
        <v>0.12</v>
      </c>
      <c r="D5" s="33">
        <f>IF($A5="","",$B5*(1+$C5))</f>
        <v/>
      </c>
      <c r="E5" s="11" t="inlineStr">
        <is>
          <t>Illustrative adjustment</t>
        </is>
      </c>
    </row>
    <row r="6">
      <c r="A6" s="16" t="n">
        <v>5</v>
      </c>
      <c r="B6" s="31" t="n">
        <v>1250</v>
      </c>
      <c r="C6" s="25" t="n">
        <v>0.1</v>
      </c>
      <c r="D6" s="30">
        <f>IF($A6="","",$B6*(1+$C6))</f>
        <v/>
      </c>
      <c r="E6" s="11" t="inlineStr">
        <is>
          <t>Illustrative adjustment</t>
        </is>
      </c>
    </row>
    <row r="7">
      <c r="A7" s="20" t="n">
        <v>6</v>
      </c>
      <c r="B7" s="31" t="n">
        <v>1250</v>
      </c>
      <c r="C7" s="25" t="n">
        <v>0.08</v>
      </c>
      <c r="D7" s="33">
        <f>IF($A7="","",$B7*(1+$C7))</f>
        <v/>
      </c>
      <c r="E7" s="11" t="inlineStr">
        <is>
          <t>Illustrative adjustment</t>
        </is>
      </c>
    </row>
    <row r="8">
      <c r="A8" s="16" t="n">
        <v>7</v>
      </c>
      <c r="B8" s="31" t="n">
        <v>1250</v>
      </c>
      <c r="C8" s="25" t="n">
        <v>0.06</v>
      </c>
      <c r="D8" s="30">
        <f>IF($A8="","",$B8*(1+$C8))</f>
        <v/>
      </c>
      <c r="E8" s="11" t="inlineStr">
        <is>
          <t>Illustrative adjustment</t>
        </is>
      </c>
    </row>
    <row r="9">
      <c r="A9" s="20" t="n">
        <v>8</v>
      </c>
      <c r="B9" s="31" t="n">
        <v>1250</v>
      </c>
      <c r="C9" s="25" t="n">
        <v>0.04</v>
      </c>
      <c r="D9" s="33">
        <f>IF($A9="","",$B9*(1+$C9))</f>
        <v/>
      </c>
      <c r="E9" s="11" t="inlineStr">
        <is>
          <t>Illustrative adjustment</t>
        </is>
      </c>
    </row>
    <row r="10">
      <c r="A10" s="16" t="n">
        <v>9</v>
      </c>
      <c r="B10" s="31" t="n">
        <v>1250</v>
      </c>
      <c r="C10" s="25" t="n">
        <v>0.02</v>
      </c>
      <c r="D10" s="30">
        <f>IF($A10="","",$B10*(1+$C10))</f>
        <v/>
      </c>
      <c r="E10" s="11" t="inlineStr">
        <is>
          <t>Lower illustrative adjustment</t>
        </is>
      </c>
    </row>
    <row r="11">
      <c r="A11" s="20" t="n">
        <v>10</v>
      </c>
      <c r="B11" s="31" t="n">
        <v>1250</v>
      </c>
      <c r="C11" s="25" t="n">
        <v>0</v>
      </c>
      <c r="D11" s="33">
        <f>IF($A11="","",$B11*(1+$C11))</f>
        <v/>
      </c>
      <c r="E11" s="11" t="inlineStr">
        <is>
          <t>No illustrative adjustment</t>
        </is>
      </c>
    </row>
    <row r="12"/>
    <row r="13"/>
    <row r="14" ht="42" customHeight="1">
      <c r="A14" s="21" t="inlineStr">
        <is>
          <t>Modelling note</t>
        </is>
      </c>
      <c r="B14" s="8" t="inlineStr">
        <is>
          <t>These rates are modelling assumptions only and must be replaced with verified Ministry of Education policy rates before use.</t>
        </is>
      </c>
    </row>
  </sheetData>
  <dataValidations count="2">
    <dataValidation sqref="B2:B11" showErrorMessage="1" showInputMessage="1" allowBlank="0" errorTitle="Valid funding rate required" error="Enter a base funding rate of zero or more." type="decimal" operator="greaterThanOrEqual">
      <formula1>0</formula1>
    </dataValidation>
    <dataValidation sqref="C2:C11" showErrorMessage="1" showInputMessage="1" allowBlank="0" errorTitle="Valid adjustment rate required" error="Enter an adjustment rate between -100.00% and 100.00%." type="decimal" operator="between">
      <formula1>-1</formula1>
      <formula2>1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3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1" customWidth="1" min="1" max="1"/>
    <col width="26" customWidth="1" min="2" max="2"/>
    <col width="3" customWidth="1" min="3" max="3"/>
    <col width="3" customWidth="1" min="4" max="4"/>
    <col width="3" customWidth="1" min="5" max="5"/>
    <col width="3" customWidth="1" min="6" max="6"/>
    <col width="12" customWidth="1" min="7" max="7"/>
    <col width="23" customWidth="1" min="8" max="8"/>
    <col width="4" customWidth="1" min="9" max="9"/>
    <col width="16" customWidth="1" min="10" max="10"/>
    <col width="15" customWidth="1" min="11" max="11"/>
  </cols>
  <sheetData>
    <row r="1" ht="28" customHeight="1">
      <c r="A1" s="1" t="inlineStr">
        <is>
          <t>NZ Decile Funding Allocation Dashboard | 2026 Legacy Modelling</t>
        </is>
      </c>
    </row>
    <row r="2"/>
    <row r="3">
      <c r="A3" s="2" t="inlineStr">
        <is>
          <t>Key metric</t>
        </is>
      </c>
      <c r="B3" s="2" t="inlineStr">
        <is>
          <t>Value</t>
        </is>
      </c>
      <c r="G3" s="2" t="inlineStr">
        <is>
          <t>Decile</t>
        </is>
      </c>
      <c r="H3" s="2" t="inlineStr">
        <is>
          <t>Net Funding Available</t>
        </is>
      </c>
      <c r="J3" s="2" t="inlineStr">
        <is>
          <t>Status</t>
        </is>
      </c>
      <c r="K3" s="2" t="inlineStr">
        <is>
          <t>School Count</t>
        </is>
      </c>
    </row>
    <row r="4">
      <c r="A4" s="26" t="inlineStr">
        <is>
          <t>Total schools</t>
        </is>
      </c>
      <c r="B4" s="27">
        <f>COUNTA('School Allocations'!$B$2:$B$101)</f>
        <v/>
      </c>
      <c r="G4" s="16" t="n">
        <v>1</v>
      </c>
      <c r="H4" s="30">
        <f>SUMIF('School Allocations'!$F$2:$F$101,$G4,'School Allocations'!$M$2:$M$101)</f>
        <v/>
      </c>
      <c r="J4" s="26" t="inlineStr">
        <is>
          <t>Surplus</t>
        </is>
      </c>
      <c r="K4" s="27">
        <f>COUNTIF('School Allocations'!$P$2:$P$101,$J4)</f>
        <v/>
      </c>
    </row>
    <row r="5">
      <c r="A5" s="28" t="inlineStr">
        <is>
          <t>Total student roll</t>
        </is>
      </c>
      <c r="B5" s="29">
        <f>SUM('School Allocations'!$G$2:$G$101)</f>
        <v/>
      </c>
      <c r="G5" s="20" t="n">
        <v>2</v>
      </c>
      <c r="H5" s="33">
        <f>SUMIF('School Allocations'!$F$2:$F$101,$G5,'School Allocations'!$M$2:$M$101)</f>
        <v/>
      </c>
      <c r="J5" s="28" t="inlineStr">
        <is>
          <t>On target</t>
        </is>
      </c>
      <c r="K5" s="29">
        <f>COUNTIF('School Allocations'!$P$2:$P$101,$J5)</f>
        <v/>
      </c>
    </row>
    <row r="6">
      <c r="A6" s="26" t="inlineStr">
        <is>
          <t>Average roll</t>
        </is>
      </c>
      <c r="B6" s="27">
        <f>IFERROR(AVERAGE('School Allocations'!$G$2:$G$101),0)</f>
        <v/>
      </c>
      <c r="G6" s="16" t="n">
        <v>3</v>
      </c>
      <c r="H6" s="30">
        <f>SUMIF('School Allocations'!$F$2:$F$101,$G6,'School Allocations'!$M$2:$M$101)</f>
        <v/>
      </c>
      <c r="J6" s="26" t="inlineStr">
        <is>
          <t>Shortfall</t>
        </is>
      </c>
      <c r="K6" s="27">
        <f>COUNTIF('School Allocations'!$P$2:$P$101,$J6)</f>
        <v/>
      </c>
    </row>
    <row r="7">
      <c r="A7" s="28" t="inlineStr">
        <is>
          <t>Total estimated allocation</t>
        </is>
      </c>
      <c r="B7" s="33">
        <f>SUM('School Allocations'!$K$2:$K$101)</f>
        <v/>
      </c>
      <c r="G7" s="20" t="n">
        <v>4</v>
      </c>
      <c r="H7" s="33">
        <f>SUMIF('School Allocations'!$F$2:$F$101,$G7,'School Allocations'!$M$2:$M$101)</f>
        <v/>
      </c>
    </row>
    <row r="8">
      <c r="A8" s="26" t="inlineStr">
        <is>
          <t>Total target programme cost</t>
        </is>
      </c>
      <c r="B8" s="30">
        <f>SUM('School Allocations'!$L$2:$L$101)</f>
        <v/>
      </c>
      <c r="G8" s="16" t="n">
        <v>5</v>
      </c>
      <c r="H8" s="30">
        <f>SUMIF('School Allocations'!$F$2:$F$101,$G8,'School Allocations'!$M$2:$M$101)</f>
        <v/>
      </c>
    </row>
    <row r="9">
      <c r="A9" s="28" t="inlineStr">
        <is>
          <t>Total net funding</t>
        </is>
      </c>
      <c r="B9" s="33">
        <f>SUM('School Allocations'!$M$2:$M$101)</f>
        <v/>
      </c>
      <c r="G9" s="20" t="n">
        <v>6</v>
      </c>
      <c r="H9" s="33">
        <f>SUMIF('School Allocations'!$F$2:$F$101,$G9,'School Allocations'!$M$2:$M$101)</f>
        <v/>
      </c>
    </row>
    <row r="10">
      <c r="A10" s="26" t="inlineStr">
        <is>
          <t>Schools with shortfalls</t>
        </is>
      </c>
      <c r="B10" s="27">
        <f>COUNTIF('School Allocations'!$P$2:$P$101,"Shortfall")</f>
        <v/>
      </c>
      <c r="G10" s="16" t="n">
        <v>7</v>
      </c>
      <c r="H10" s="30">
        <f>SUMIF('School Allocations'!$F$2:$F$101,$G10,'School Allocations'!$M$2:$M$101)</f>
        <v/>
      </c>
    </row>
    <row r="11">
      <c r="A11" s="28" t="inlineStr">
        <is>
          <t>Shortfall percentage</t>
        </is>
      </c>
      <c r="B11" s="19">
        <f>IFERROR(COUNTIF('School Allocations'!$P$2:$P$101,"Shortfall")/COUNTA('School Allocations'!$B$2:$B$101),0)</f>
        <v/>
      </c>
      <c r="G11" s="20" t="n">
        <v>8</v>
      </c>
      <c r="H11" s="33">
        <f>SUMIF('School Allocations'!$F$2:$F$101,$G11,'School Allocations'!$M$2:$M$101)</f>
        <v/>
      </c>
    </row>
    <row r="12">
      <c r="G12" s="16" t="n">
        <v>9</v>
      </c>
      <c r="H12" s="30">
        <f>SUMIF('School Allocations'!$F$2:$F$101,$G12,'School Allocations'!$M$2:$M$101)</f>
        <v/>
      </c>
    </row>
    <row r="13" ht="36" customHeight="1">
      <c r="A13" s="21" t="inlineStr">
        <is>
          <t>Model note</t>
        </is>
      </c>
      <c r="B13" s="8" t="inlineStr">
        <is>
          <t>Decile funding is retained here for legacy modelling only. Confirm current Equity Index settings with the Ministry of Education.</t>
        </is>
      </c>
      <c r="G13" s="20" t="n">
        <v>10</v>
      </c>
      <c r="H13" s="33">
        <f>SUMIF('School Allocations'!$F$2:$F$101,$G13,'School Allocations'!$M$2:$M$101)</f>
        <v/>
      </c>
    </row>
  </sheetData>
  <mergeCells count="1">
    <mergeCell ref="A1:K1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2026-09-08T21:44:26Z</dcterms:created>
  <dcterms:modified xmlns:dcterms="http://purl.org/dc/terms/" xmlns:xsi="http://www.w3.org/2001/XMLSchema-instance" xsi:type="dcterms:W3CDTF">2026-09-08T21:44:26Z</dcterms:modified>
</cp:coreProperties>
</file>