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orecast Model" sheetId="1" state="visible" r:id="rId1"/>
    <sheet xmlns:r="http://schemas.openxmlformats.org/officeDocument/2006/relationships" name="Payout Summary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$#,##0.00"/>
    <numFmt numFmtId="166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0F766E"/>
      <sz val="14"/>
    </font>
    <font>
      <name val="Calibri"/>
      <b val="1"/>
      <color rgb="00FFFFFF"/>
      <sz val="11"/>
    </font>
    <font>
      <name val="Calibri"/>
      <b val="1"/>
      <color rgb="000F766E"/>
      <sz val="10"/>
    </font>
    <font>
      <name val="Calibri"/>
      <sz val="10"/>
    </font>
    <font>
      <name val="Calibri"/>
      <b val="1"/>
      <color rgb="00FFFFFF"/>
      <sz val="10"/>
    </font>
    <font>
      <name val="Calibri"/>
      <b val="1"/>
      <sz val="10"/>
    </font>
    <font>
      <name val="Calibri"/>
      <b val="1"/>
      <color rgb="000F766E"/>
      <sz val="11"/>
    </font>
    <font>
      <name val="Calibri"/>
      <b val="1"/>
      <color rgb="00134E4A"/>
      <sz val="16"/>
    </font>
    <font>
      <name val="Calibri"/>
      <b val="1"/>
      <sz val="12"/>
    </font>
    <font>
      <name val="Calibri"/>
      <b val="1"/>
      <color rgb="00134E4A"/>
      <sz val="10"/>
    </font>
  </fonts>
  <fills count="9">
    <fill>
      <patternFill/>
    </fill>
    <fill>
      <patternFill patternType="gray125"/>
    </fill>
    <fill>
      <patternFill patternType="solid">
        <fgColor rgb="00ECFDF5"/>
      </patternFill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14B8A6"/>
      </patternFill>
    </fill>
    <fill>
      <patternFill patternType="solid">
        <fgColor rgb="00CCFBF1"/>
      </patternFill>
    </fill>
  </fills>
  <borders count="5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 style="thin">
        <color rgb="00D1D5DB"/>
      </left>
      <right/>
      <top/>
      <bottom/>
      <diagonal/>
    </border>
    <border>
      <left style="thin">
        <color rgb="00D1D5DB"/>
      </left>
      <right style="thin">
        <color rgb="00D1D5DB"/>
      </right>
      <top/>
      <bottom/>
      <diagonal/>
    </border>
    <border>
      <left style="thin">
        <color rgb="00D1D5DB"/>
      </left>
      <right style="thin">
        <color rgb="00D1D5DB"/>
      </right>
      <top/>
      <bottom style="thin">
        <color rgb="00D1D5DB"/>
      </bottom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3" fillId="0" borderId="0" pivotButton="0" quotePrefix="0" xfId="0"/>
    <xf numFmtId="0" fontId="2" fillId="3" borderId="1" applyAlignment="1" pivotButton="0" quotePrefix="0" xfId="0">
      <alignment horizontal="center" vertical="center"/>
    </xf>
    <xf numFmtId="0" fontId="0" fillId="0" borderId="1" pivotButton="0" quotePrefix="0" xfId="0"/>
    <xf numFmtId="164" fontId="4" fillId="4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right" vertical="center"/>
    </xf>
    <xf numFmtId="165" fontId="4" fillId="5" borderId="1" applyAlignment="1" pivotButton="0" quotePrefix="0" xfId="0">
      <alignment horizontal="right" vertical="center"/>
    </xf>
    <xf numFmtId="0" fontId="4" fillId="5" borderId="1" applyAlignment="1" pivotButton="0" quotePrefix="0" xfId="0">
      <alignment horizontal="center" vertical="center"/>
    </xf>
    <xf numFmtId="165" fontId="4" fillId="4" borderId="1" applyAlignment="1" pivotButton="0" quotePrefix="0" xfId="0">
      <alignment horizontal="right" vertical="center"/>
    </xf>
    <xf numFmtId="166" fontId="4" fillId="4" borderId="1" applyAlignment="1" pivotButton="0" quotePrefix="0" xfId="0">
      <alignment horizontal="right" vertical="center"/>
    </xf>
    <xf numFmtId="164" fontId="4" fillId="6" borderId="1" applyAlignment="1" pivotButton="0" quotePrefix="0" xfId="0">
      <alignment horizontal="center" vertical="center"/>
    </xf>
    <xf numFmtId="0" fontId="4" fillId="6" borderId="1" applyAlignment="1" pivotButton="0" quotePrefix="0" xfId="0">
      <alignment horizontal="left" vertical="center"/>
    </xf>
    <xf numFmtId="0" fontId="4" fillId="6" borderId="1" applyAlignment="1" pivotButton="0" quotePrefix="0" xfId="0">
      <alignment horizontal="center" vertical="center"/>
    </xf>
    <xf numFmtId="165" fontId="4" fillId="6" borderId="1" applyAlignment="1" pivotButton="0" quotePrefix="0" xfId="0">
      <alignment horizontal="right" vertical="center"/>
    </xf>
    <xf numFmtId="166" fontId="4" fillId="6" borderId="1" applyAlignment="1" pivotButton="0" quotePrefix="0" xfId="0">
      <alignment horizontal="right" vertical="center"/>
    </xf>
    <xf numFmtId="0" fontId="5" fillId="7" borderId="1" applyAlignment="1" pivotButton="0" quotePrefix="0" xfId="0">
      <alignment horizontal="center" vertical="center"/>
    </xf>
    <xf numFmtId="0" fontId="5" fillId="7" borderId="1" pivotButton="0" quotePrefix="0" xfId="0"/>
    <xf numFmtId="3" fontId="5" fillId="7" borderId="1" applyAlignment="1" pivotButton="0" quotePrefix="0" xfId="0">
      <alignment horizontal="right" vertical="center"/>
    </xf>
    <xf numFmtId="165" fontId="5" fillId="7" borderId="1" applyAlignment="1" pivotButton="0" quotePrefix="0" xfId="0">
      <alignment horizontal="right" vertical="center"/>
    </xf>
    <xf numFmtId="0" fontId="6" fillId="7" borderId="1" applyAlignment="1" pivotButton="0" quotePrefix="0" xfId="0">
      <alignment horizontal="center" vertical="center"/>
    </xf>
    <xf numFmtId="166" fontId="5" fillId="7" borderId="1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  <xf numFmtId="0" fontId="6" fillId="8" borderId="1" applyAlignment="1" pivotButton="0" quotePrefix="0" xfId="0">
      <alignment horizontal="left" vertical="center"/>
    </xf>
    <xf numFmtId="3" fontId="8" fillId="4" borderId="1" applyAlignment="1" pivotButton="0" quotePrefix="0" xfId="0">
      <alignment horizontal="center" vertical="center"/>
    </xf>
    <xf numFmtId="0" fontId="9" fillId="2" borderId="1" applyAlignment="1" pivotButton="0" quotePrefix="0" xfId="0">
      <alignment horizontal="center" vertical="center" wrapText="1"/>
    </xf>
    <xf numFmtId="165" fontId="8" fillId="4" borderId="1" applyAlignment="1" pivotButton="0" quotePrefix="0" xfId="0">
      <alignment horizontal="center" vertical="center"/>
    </xf>
    <xf numFmtId="166" fontId="8" fillId="4" borderId="1" applyAlignment="1" pivotButton="0" quotePrefix="0" xfId="0">
      <alignment horizontal="center" vertical="center"/>
    </xf>
    <xf numFmtId="1" fontId="8" fillId="4" borderId="1" applyAlignment="1" pivotButton="0" quotePrefix="0" xfId="0">
      <alignment horizontal="center" vertical="center"/>
    </xf>
    <xf numFmtId="0" fontId="6" fillId="4" borderId="1" applyAlignment="1" pivotButton="0" quotePrefix="0" xfId="0">
      <alignment horizontal="center" vertical="center"/>
    </xf>
    <xf numFmtId="165" fontId="6" fillId="4" borderId="1" applyAlignment="1" pivotButton="0" quotePrefix="0" xfId="0">
      <alignment horizontal="right" vertical="center"/>
    </xf>
    <xf numFmtId="0" fontId="6" fillId="6" borderId="1" applyAlignment="1" pivotButton="0" quotePrefix="0" xfId="0">
      <alignment horizontal="center" vertical="center"/>
    </xf>
    <xf numFmtId="165" fontId="6" fillId="6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 wrapText="1"/>
    </xf>
    <xf numFmtId="0" fontId="7" fillId="8" borderId="1" applyAlignment="1" pivotButton="0" quotePrefix="0" xfId="0">
      <alignment horizontal="left" vertical="center"/>
    </xf>
    <xf numFmtId="0" fontId="0" fillId="8" borderId="1" pivotButton="0" quotePrefix="0" xfId="0"/>
    <xf numFmtId="0" fontId="6" fillId="6" borderId="1" applyAlignment="1" pivotButton="0" quotePrefix="0" xfId="0">
      <alignment horizontal="left" vertical="center"/>
    </xf>
    <xf numFmtId="0" fontId="4" fillId="6" borderId="1" applyAlignment="1" pivotButton="0" quotePrefix="0" xfId="0">
      <alignment horizontal="left" vertical="center" wrapText="1"/>
    </xf>
    <xf numFmtId="0" fontId="10" fillId="4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left" vertical="center" wrapText="1"/>
    </xf>
    <xf numFmtId="0" fontId="0" fillId="0" borderId="3" pivotButton="0" quotePrefix="0" xfId="0"/>
    <xf numFmtId="0" fontId="0" fillId="0" borderId="4" pivotButton="0" quotePrefix="0" xfId="0"/>
  </cellXfs>
  <cellStyles count="1">
    <cellStyle name="Normal" xfId="0" builtinId="0" hidden="0"/>
  </cellStyles>
  <dxfs count="2">
    <dxf>
      <font>
        <name val="Calibri"/>
        <color rgb="00166534"/>
        <sz val="10"/>
      </font>
      <fill>
        <patternFill patternType="solid">
          <fgColor rgb="00DCFCE7"/>
        </patternFill>
      </fill>
    </dxf>
    <dxf>
      <font>
        <name val="Calibri"/>
        <color rgb="00991B1B"/>
        <sz val="10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Scenario Total Income Comparison (NZD)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'Payout Summary'!E12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solidFill>
                <a:srgbClr val="0F766E"/>
              </a:solidFill>
              <a:prstDash val="solid"/>
            </a:ln>
          </spPr>
          <cat>
            <numRef>
              <f>'Payout Summary'!$A$13:$A$15</f>
            </numRef>
          </cat>
          <val>
            <numRef>
              <f>'Payout Summary'!$E$13:$E$15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Payout Scenario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Total Income (NZD)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16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2"/>
  <sheetViews>
    <sheetView workbookViewId="0">
      <selection activeCell="A1" sqref="A1"/>
    </sheetView>
  </sheetViews>
  <sheetFormatPr baseColWidth="8" defaultRowHeight="15"/>
  <cols>
    <col width="14" customWidth="1" min="1" max="1"/>
    <col width="20" customWidth="1" min="2" max="2"/>
    <col width="15" customWidth="1" min="3" max="3"/>
    <col width="11" customWidth="1" min="4" max="4"/>
    <col width="22" customWidth="1" min="5" max="5"/>
    <col width="18" customWidth="1" min="6" max="6"/>
    <col width="16" customWidth="1" min="7" max="7"/>
    <col width="22" customWidth="1" min="8" max="8"/>
    <col width="20" customWidth="1" min="9" max="9"/>
    <col width="22" customWidth="1" min="10" max="10"/>
    <col width="20" customWidth="1" min="11" max="11"/>
    <col width="22" customWidth="1" min="12" max="12"/>
    <col width="24" customWidth="1" min="13" max="13"/>
    <col width="22" customWidth="1" min="14" max="14"/>
    <col width="12" customWidth="1" min="15" max="15"/>
    <col width="22" customWidth="1" min="16" max="16"/>
    <col width="18" customWidth="1" min="18" max="18"/>
    <col width="22" customWidth="1" min="19" max="19"/>
  </cols>
  <sheetData>
    <row r="1" ht="28" customHeight="1">
      <c r="A1" s="1" t="inlineStr">
        <is>
          <t>Fonterra Dairy Payout Forecast Model — 2026 Season (NZD, GST Excl.)</t>
        </is>
      </c>
      <c r="R1" s="2" t="inlineStr">
        <is>
          <t>Scenario Lookup Table</t>
        </is>
      </c>
      <c r="S1" s="2" t="inlineStr">
        <is>
          <t>Adjustment ($/kgMS)</t>
        </is>
      </c>
    </row>
    <row r="2" ht="32" customHeight="1">
      <c r="A2" s="3" t="inlineStr">
        <is>
          <t>Date</t>
        </is>
      </c>
      <c r="B2" s="3" t="inlineStr">
        <is>
          <t>Farm / Supplier</t>
        </is>
      </c>
      <c r="C2" s="3" t="inlineStr">
        <is>
          <t>Region</t>
        </is>
      </c>
      <c r="D2" s="3" t="inlineStr">
        <is>
          <t>Herd Size</t>
        </is>
      </c>
      <c r="E2" s="3" t="inlineStr">
        <is>
          <t>Milk Solids Forecast (kgMS)</t>
        </is>
      </c>
      <c r="F2" s="3" t="inlineStr">
        <is>
          <t>Base Payout ($/kgMS)</t>
        </is>
      </c>
      <c r="G2" s="3" t="inlineStr">
        <is>
          <t>Payout Scenario</t>
        </is>
      </c>
      <c r="H2" s="3" t="inlineStr">
        <is>
          <t>Scenario Adjustment ($/kgMS)</t>
        </is>
      </c>
      <c r="I2" s="3" t="inlineStr">
        <is>
          <t>Forecast Payout ($/kgMS)</t>
        </is>
      </c>
      <c r="J2" s="3" t="inlineStr">
        <is>
          <t>Gross Milk Income (NZD)</t>
        </is>
      </c>
      <c r="K2" s="3" t="inlineStr">
        <is>
          <t>Contracted Milk Supply?</t>
        </is>
      </c>
      <c r="L2" s="3" t="inlineStr">
        <is>
          <t>Supplement Cost (NZD)</t>
        </is>
      </c>
      <c r="M2" s="3" t="inlineStr">
        <is>
          <t>Freight / Collection Cost (NZD)</t>
        </is>
      </c>
      <c r="N2" s="3" t="inlineStr">
        <is>
          <t>Net Milk Margin (NZD)</t>
        </is>
      </c>
      <c r="O2" s="3" t="inlineStr">
        <is>
          <t>Margin %</t>
        </is>
      </c>
      <c r="P2" s="3" t="inlineStr">
        <is>
          <t>Notes</t>
        </is>
      </c>
      <c r="R2" s="4" t="inlineStr">
        <is>
          <t>Conservative</t>
        </is>
      </c>
      <c r="S2" s="4" t="n">
        <v>-1</v>
      </c>
    </row>
    <row r="3">
      <c r="A3" s="5" t="inlineStr">
        <is>
          <t>01/05/2026</t>
        </is>
      </c>
      <c r="B3" s="6" t="inlineStr">
        <is>
          <t>Aroha Tūhoe</t>
        </is>
      </c>
      <c r="C3" s="7" t="inlineStr">
        <is>
          <t>Waikato</t>
        </is>
      </c>
      <c r="D3" s="7" t="n">
        <v>380</v>
      </c>
      <c r="E3" s="8" t="n">
        <v>152000</v>
      </c>
      <c r="F3" s="9" t="n">
        <v>8.5</v>
      </c>
      <c r="G3" s="10" t="inlineStr">
        <is>
          <t>Base</t>
        </is>
      </c>
      <c r="H3" s="11">
        <f>IFERROR(VLOOKUP(G3,$R$2:$S$4,2,FALSE),0)</f>
        <v/>
      </c>
      <c r="I3" s="11">
        <f>F3+H3</f>
        <v/>
      </c>
      <c r="J3" s="11">
        <f>E3*I3</f>
        <v/>
      </c>
      <c r="K3" s="10" t="inlineStr">
        <is>
          <t>Yes</t>
        </is>
      </c>
      <c r="L3" s="9" t="n">
        <v>18500</v>
      </c>
      <c r="M3" s="9" t="n">
        <v>4200</v>
      </c>
      <c r="N3" s="11">
        <f>J3-L3-M3</f>
        <v/>
      </c>
      <c r="O3" s="12">
        <f>IFERROR(N3/J3,0)</f>
        <v/>
      </c>
      <c r="P3" s="6" t="inlineStr">
        <is>
          <t>Peak season</t>
        </is>
      </c>
      <c r="R3" s="4" t="inlineStr">
        <is>
          <t>Base</t>
        </is>
      </c>
      <c r="S3" s="4" t="n">
        <v>0</v>
      </c>
    </row>
    <row r="4">
      <c r="A4" s="13" t="inlineStr">
        <is>
          <t>05/05/2026</t>
        </is>
      </c>
      <c r="B4" s="14" t="inlineStr">
        <is>
          <t>Liam Gallagher</t>
        </is>
      </c>
      <c r="C4" s="15" t="inlineStr">
        <is>
          <t>Southland</t>
        </is>
      </c>
      <c r="D4" s="15" t="n">
        <v>520</v>
      </c>
      <c r="E4" s="8" t="n">
        <v>218000</v>
      </c>
      <c r="F4" s="9" t="n">
        <v>8.5</v>
      </c>
      <c r="G4" s="10" t="inlineStr">
        <is>
          <t>Optimistic</t>
        </is>
      </c>
      <c r="H4" s="16">
        <f>IFERROR(VLOOKUP(G4,$R$2:$S$4,2,FALSE),0)</f>
        <v/>
      </c>
      <c r="I4" s="16">
        <f>F4+H4</f>
        <v/>
      </c>
      <c r="J4" s="16">
        <f>E4*I4</f>
        <v/>
      </c>
      <c r="K4" s="10" t="inlineStr">
        <is>
          <t>Yes</t>
        </is>
      </c>
      <c r="L4" s="9" t="n">
        <v>22000</v>
      </c>
      <c r="M4" s="9" t="n">
        <v>5100</v>
      </c>
      <c r="N4" s="16">
        <f>J4-L4-M4</f>
        <v/>
      </c>
      <c r="O4" s="17">
        <f>IFERROR(N4/J4,0)</f>
        <v/>
      </c>
      <c r="P4" s="14" t="inlineStr">
        <is>
          <t>Expansion planned</t>
        </is>
      </c>
      <c r="R4" s="4" t="inlineStr">
        <is>
          <t>Optimistic</t>
        </is>
      </c>
      <c r="S4" s="4" t="n">
        <v>1</v>
      </c>
    </row>
    <row r="5">
      <c r="A5" s="5" t="inlineStr">
        <is>
          <t>08/05/2026</t>
        </is>
      </c>
      <c r="B5" s="6" t="inlineStr">
        <is>
          <t>Charlotte Reid</t>
        </is>
      </c>
      <c r="C5" s="7" t="inlineStr">
        <is>
          <t>Canterbury</t>
        </is>
      </c>
      <c r="D5" s="7" t="n">
        <v>290</v>
      </c>
      <c r="E5" s="8" t="n">
        <v>110000</v>
      </c>
      <c r="F5" s="9" t="n">
        <v>8.5</v>
      </c>
      <c r="G5" s="10" t="inlineStr">
        <is>
          <t>Conservative</t>
        </is>
      </c>
      <c r="H5" s="11">
        <f>IFERROR(VLOOKUP(G5,$R$2:$S$4,2,FALSE),0)</f>
        <v/>
      </c>
      <c r="I5" s="11">
        <f>F5+H5</f>
        <v/>
      </c>
      <c r="J5" s="11">
        <f>E5*I5</f>
        <v/>
      </c>
      <c r="K5" s="10" t="inlineStr">
        <is>
          <t>No</t>
        </is>
      </c>
      <c r="L5" s="9" t="n">
        <v>14000</v>
      </c>
      <c r="M5" s="9" t="n">
        <v>3800</v>
      </c>
      <c r="N5" s="11">
        <f>J5-L5-M5</f>
        <v/>
      </c>
      <c r="O5" s="12">
        <f>IFERROR(N5/J5,0)</f>
        <v/>
      </c>
      <c r="P5" s="6" t="inlineStr">
        <is>
          <t>Dry summer impact</t>
        </is>
      </c>
    </row>
    <row r="6">
      <c r="A6" s="13" t="inlineStr">
        <is>
          <t>12/05/2026</t>
        </is>
      </c>
      <c r="B6" s="14" t="inlineStr">
        <is>
          <t>Manaia Parata</t>
        </is>
      </c>
      <c r="C6" s="15" t="inlineStr">
        <is>
          <t>Taranaki</t>
        </is>
      </c>
      <c r="D6" s="15" t="n">
        <v>340</v>
      </c>
      <c r="E6" s="8" t="n">
        <v>138000</v>
      </c>
      <c r="F6" s="9" t="n">
        <v>8.5</v>
      </c>
      <c r="G6" s="10" t="inlineStr">
        <is>
          <t>Base</t>
        </is>
      </c>
      <c r="H6" s="16">
        <f>IFERROR(VLOOKUP(G6,$R$2:$S$4,2,FALSE),0)</f>
        <v/>
      </c>
      <c r="I6" s="16">
        <f>F6+H6</f>
        <v/>
      </c>
      <c r="J6" s="16">
        <f>E6*I6</f>
        <v/>
      </c>
      <c r="K6" s="10" t="inlineStr">
        <is>
          <t>Yes</t>
        </is>
      </c>
      <c r="L6" s="9" t="n">
        <v>16200</v>
      </c>
      <c r="M6" s="9" t="n">
        <v>4000</v>
      </c>
      <c r="N6" s="16">
        <f>J6-L6-M6</f>
        <v/>
      </c>
      <c r="O6" s="17">
        <f>IFERROR(N6/J6,0)</f>
        <v/>
      </c>
      <c r="P6" s="14" t="inlineStr">
        <is>
          <t>New herd</t>
        </is>
      </c>
    </row>
    <row r="7">
      <c r="A7" s="5" t="inlineStr">
        <is>
          <t>15/05/2026</t>
        </is>
      </c>
      <c r="B7" s="6" t="inlineStr">
        <is>
          <t>Sophie Williams</t>
        </is>
      </c>
      <c r="C7" s="7" t="inlineStr">
        <is>
          <t>Waikato</t>
        </is>
      </c>
      <c r="D7" s="7" t="n">
        <v>410</v>
      </c>
      <c r="E7" s="8" t="n">
        <v>165000</v>
      </c>
      <c r="F7" s="9" t="n">
        <v>8.5</v>
      </c>
      <c r="G7" s="10" t="inlineStr">
        <is>
          <t>Optimistic</t>
        </is>
      </c>
      <c r="H7" s="11">
        <f>IFERROR(VLOOKUP(G7,$R$2:$S$4,2,FALSE),0)</f>
        <v/>
      </c>
      <c r="I7" s="11">
        <f>F7+H7</f>
        <v/>
      </c>
      <c r="J7" s="11">
        <f>E7*I7</f>
        <v/>
      </c>
      <c r="K7" s="10" t="inlineStr">
        <is>
          <t>No</t>
        </is>
      </c>
      <c r="L7" s="9" t="n">
        <v>19800</v>
      </c>
      <c r="M7" s="9" t="n">
        <v>4600</v>
      </c>
      <c r="N7" s="11">
        <f>J7-L7-M7</f>
        <v/>
      </c>
      <c r="O7" s="12">
        <f>IFERROR(N7/J7,0)</f>
        <v/>
      </c>
      <c r="P7" s="6" t="inlineStr">
        <is>
          <t>Irrigation upgrade</t>
        </is>
      </c>
    </row>
    <row r="8">
      <c r="A8" s="13" t="inlineStr">
        <is>
          <t>19/05/2026</t>
        </is>
      </c>
      <c r="B8" s="14" t="inlineStr">
        <is>
          <t>Hemi Tūhoe</t>
        </is>
      </c>
      <c r="C8" s="15" t="inlineStr">
        <is>
          <t>Bay of Plenty</t>
        </is>
      </c>
      <c r="D8" s="15" t="n">
        <v>260</v>
      </c>
      <c r="E8" s="8" t="n">
        <v>98000</v>
      </c>
      <c r="F8" s="9" t="n">
        <v>8.5</v>
      </c>
      <c r="G8" s="10" t="inlineStr">
        <is>
          <t>Conservative</t>
        </is>
      </c>
      <c r="H8" s="16">
        <f>IFERROR(VLOOKUP(G8,$R$2:$S$4,2,FALSE),0)</f>
        <v/>
      </c>
      <c r="I8" s="16">
        <f>F8+H8</f>
        <v/>
      </c>
      <c r="J8" s="16">
        <f>E8*I8</f>
        <v/>
      </c>
      <c r="K8" s="10" t="inlineStr">
        <is>
          <t>Yes</t>
        </is>
      </c>
      <c r="L8" s="9" t="n">
        <v>11500</v>
      </c>
      <c r="M8" s="9" t="n">
        <v>3200</v>
      </c>
      <c r="N8" s="16">
        <f>J8-L8-M8</f>
        <v/>
      </c>
      <c r="O8" s="17">
        <f>IFERROR(N8/J8,0)</f>
        <v/>
      </c>
      <c r="P8" s="14" t="inlineStr">
        <is>
          <t>Seasonal variation</t>
        </is>
      </c>
    </row>
    <row r="9">
      <c r="A9" s="5" t="inlineStr">
        <is>
          <t>22/05/2026</t>
        </is>
      </c>
      <c r="B9" s="6" t="inlineStr">
        <is>
          <t>Olivia Brown</t>
        </is>
      </c>
      <c r="C9" s="7" t="inlineStr">
        <is>
          <t>Northland</t>
        </is>
      </c>
      <c r="D9" s="7" t="n">
        <v>200</v>
      </c>
      <c r="E9" s="8" t="n">
        <v>72000</v>
      </c>
      <c r="F9" s="9" t="n">
        <v>8.5</v>
      </c>
      <c r="G9" s="10" t="inlineStr">
        <is>
          <t>Conservative</t>
        </is>
      </c>
      <c r="H9" s="11">
        <f>IFERROR(VLOOKUP(G9,$R$2:$S$4,2,FALSE),0)</f>
        <v/>
      </c>
      <c r="I9" s="11">
        <f>F9+H9</f>
        <v/>
      </c>
      <c r="J9" s="11">
        <f>E9*I9</f>
        <v/>
      </c>
      <c r="K9" s="10" t="inlineStr">
        <is>
          <t>No</t>
        </is>
      </c>
      <c r="L9" s="9" t="n">
        <v>9800</v>
      </c>
      <c r="M9" s="9" t="n">
        <v>2800</v>
      </c>
      <c r="N9" s="11">
        <f>J9-L9-M9</f>
        <v/>
      </c>
      <c r="O9" s="12">
        <f>IFERROR(N9/J9,0)</f>
        <v/>
      </c>
      <c r="P9" s="6" t="inlineStr">
        <is>
          <t>Drought affected</t>
        </is>
      </c>
    </row>
    <row r="10">
      <c r="A10" s="13" t="inlineStr">
        <is>
          <t>26/05/2026</t>
        </is>
      </c>
      <c r="B10" s="14" t="inlineStr">
        <is>
          <t>Tama Ngatai</t>
        </is>
      </c>
      <c r="C10" s="15" t="inlineStr">
        <is>
          <t>Manawatū</t>
        </is>
      </c>
      <c r="D10" s="15" t="n">
        <v>450</v>
      </c>
      <c r="E10" s="8" t="n">
        <v>185000</v>
      </c>
      <c r="F10" s="9" t="n">
        <v>8.5</v>
      </c>
      <c r="G10" s="10" t="inlineStr">
        <is>
          <t>Base</t>
        </is>
      </c>
      <c r="H10" s="16">
        <f>IFERROR(VLOOKUP(G10,$R$2:$S$4,2,FALSE),0)</f>
        <v/>
      </c>
      <c r="I10" s="16">
        <f>F10+H10</f>
        <v/>
      </c>
      <c r="J10" s="16">
        <f>E10*I10</f>
        <v/>
      </c>
      <c r="K10" s="10" t="inlineStr">
        <is>
          <t>Yes</t>
        </is>
      </c>
      <c r="L10" s="9" t="n">
        <v>20500</v>
      </c>
      <c r="M10" s="9" t="n">
        <v>4800</v>
      </c>
      <c r="N10" s="16">
        <f>J10-L10-M10</f>
        <v/>
      </c>
      <c r="O10" s="17">
        <f>IFERROR(N10/J10,0)</f>
        <v/>
      </c>
      <c r="P10" s="14" t="inlineStr">
        <is>
          <t>Stable production</t>
        </is>
      </c>
    </row>
    <row r="11">
      <c r="A11" s="5" t="inlineStr">
        <is>
          <t>30/05/2026</t>
        </is>
      </c>
      <c r="B11" s="6" t="inlineStr">
        <is>
          <t>Emma Scott</t>
        </is>
      </c>
      <c r="C11" s="7" t="inlineStr">
        <is>
          <t>Otago</t>
        </is>
      </c>
      <c r="D11" s="7" t="n">
        <v>310</v>
      </c>
      <c r="E11" s="8" t="n">
        <v>122000</v>
      </c>
      <c r="F11" s="9" t="n">
        <v>8.5</v>
      </c>
      <c r="G11" s="10" t="inlineStr">
        <is>
          <t>Base</t>
        </is>
      </c>
      <c r="H11" s="11">
        <f>IFERROR(VLOOKUP(G11,$R$2:$S$4,2,FALSE),0)</f>
        <v/>
      </c>
      <c r="I11" s="11">
        <f>F11+H11</f>
        <v/>
      </c>
      <c r="J11" s="11">
        <f>E11*I11</f>
        <v/>
      </c>
      <c r="K11" s="10" t="inlineStr">
        <is>
          <t>No</t>
        </is>
      </c>
      <c r="L11" s="9" t="n">
        <v>15000</v>
      </c>
      <c r="M11" s="9" t="n">
        <v>3900</v>
      </c>
      <c r="N11" s="11">
        <f>J11-L11-M11</f>
        <v/>
      </c>
      <c r="O11" s="12">
        <f>IFERROR(N11/J11,0)</f>
        <v/>
      </c>
      <c r="P11" s="6" t="inlineStr">
        <is>
          <t>Weather watch</t>
        </is>
      </c>
    </row>
    <row r="12">
      <c r="A12" s="18" t="inlineStr">
        <is>
          <t>TOTALS / AVERAGES</t>
        </is>
      </c>
      <c r="B12" s="19" t="n"/>
      <c r="C12" s="19" t="n"/>
      <c r="D12" s="19" t="n"/>
      <c r="E12" s="20">
        <f>SUM(E3:E11)</f>
        <v/>
      </c>
      <c r="F12" s="19" t="n"/>
      <c r="G12" s="19" t="n"/>
      <c r="H12" s="19" t="n"/>
      <c r="I12" s="21">
        <f>IFERROR(AVERAGE(I3:I11),0)</f>
        <v/>
      </c>
      <c r="J12" s="21">
        <f>SUM(J3:J11)</f>
        <v/>
      </c>
      <c r="K12" s="22">
        <f>COUNTIF(K3:K11,"Yes")</f>
        <v/>
      </c>
      <c r="L12" s="21">
        <f>SUM(L3:L11)</f>
        <v/>
      </c>
      <c r="M12" s="21">
        <f>SUM(M3:M11)</f>
        <v/>
      </c>
      <c r="N12" s="21">
        <f>SUM(N3:N11)</f>
        <v/>
      </c>
      <c r="O12" s="23">
        <f>IFERROR(AVERAGE(O3:O11),0)</f>
        <v/>
      </c>
      <c r="P12" s="19" t="n"/>
    </row>
  </sheetData>
  <mergeCells count="1">
    <mergeCell ref="A1:P1"/>
  </mergeCells>
  <conditionalFormatting sqref="N3:N11">
    <cfRule type="expression" priority="1" dxfId="0" stopIfTrue="0">
      <formula>N3&gt;0</formula>
    </cfRule>
    <cfRule type="expression" priority="2" dxfId="1" stopIfTrue="0">
      <formula>N3&lt;0</formula>
    </cfRule>
  </conditionalFormatting>
  <conditionalFormatting sqref="O3:O11">
    <cfRule type="expression" priority="3" dxfId="0" stopIfTrue="0">
      <formula>O3&gt;0</formula>
    </cfRule>
    <cfRule type="expression" priority="4" dxfId="1" stopIfTrue="0">
      <formula>O3&lt;0</formula>
    </cfRule>
  </conditionalFormatting>
  <dataValidations count="1">
    <dataValidation sqref="G3:G11" showErrorMessage="1" showInputMessage="1" allowBlank="0" type="list">
      <formula1>"Conservative,Base,Optimistic"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32" customWidth="1" min="1" max="1"/>
    <col width="22" customWidth="1" min="2" max="2"/>
    <col width="20" customWidth="1" min="3" max="3"/>
    <col width="22" customWidth="1" min="4" max="4"/>
    <col width="28" customWidth="1" min="5" max="5"/>
    <col width="20" customWidth="1" min="6" max="6"/>
    <col width="20" customWidth="1" min="7" max="7"/>
    <col width="20" customWidth="1" min="8" max="8"/>
  </cols>
  <sheetData>
    <row r="1" ht="30" customHeight="1">
      <c r="A1" s="1" t="inlineStr">
        <is>
          <t>Fonterra Dairy Payout Forecast — Payout Summary Dashboard 2026</t>
        </is>
      </c>
    </row>
    <row r="2">
      <c r="A2" s="24" t="inlineStr">
        <is>
          <t>Key Performance Indicators</t>
        </is>
      </c>
    </row>
    <row r="3">
      <c r="A3" s="25" t="inlineStr">
        <is>
          <t>Total kgMS Forecast</t>
        </is>
      </c>
      <c r="B3" s="26">
        <f>'Forecast Model'!E12</f>
        <v/>
      </c>
      <c r="C3" s="27">
        <f>IF('Forecast Model'!N12&lt;0,"⚠ Alert: Negative Margin","✔ Margin: Healthy")</f>
        <v/>
      </c>
    </row>
    <row r="4">
      <c r="A4" s="25" t="inlineStr">
        <is>
          <t>Average Forecast Payout ($/kgMS)</t>
        </is>
      </c>
      <c r="B4" s="28">
        <f>'Forecast Model'!I12</f>
        <v/>
      </c>
      <c r="C4" s="43" t="n"/>
    </row>
    <row r="5">
      <c r="A5" s="25" t="inlineStr">
        <is>
          <t>Total Gross Milk Income</t>
        </is>
      </c>
      <c r="B5" s="28">
        <f>'Forecast Model'!J12</f>
        <v/>
      </c>
      <c r="C5" s="43" t="n"/>
    </row>
    <row r="6">
      <c r="A6" s="25" t="inlineStr">
        <is>
          <t>Total Net Margin</t>
        </is>
      </c>
      <c r="B6" s="28">
        <f>'Forecast Model'!N12</f>
        <v/>
      </c>
      <c r="C6" s="43" t="n"/>
    </row>
    <row r="7">
      <c r="A7" s="25" t="inlineStr">
        <is>
          <t>Average Margin %</t>
        </is>
      </c>
      <c r="B7" s="29">
        <f>'Forecast Model'!O12</f>
        <v/>
      </c>
      <c r="C7" s="44" t="n"/>
    </row>
    <row r="8"/>
    <row r="9">
      <c r="A9" s="25" t="inlineStr">
        <is>
          <t>Contracted Suppliers (count)</t>
        </is>
      </c>
      <c r="B9" s="30">
        <f>'Forecast Model'!K12</f>
        <v/>
      </c>
    </row>
    <row r="10"/>
    <row r="11">
      <c r="A11" s="24" t="inlineStr">
        <is>
          <t>Scenario Comparison</t>
        </is>
      </c>
    </row>
    <row r="12">
      <c r="A12" s="3" t="inlineStr">
        <is>
          <t>Scenario</t>
        </is>
      </c>
      <c r="B12" s="3" t="inlineStr">
        <is>
          <t>Adjustment ($/kgMS)</t>
        </is>
      </c>
      <c r="C12" s="3" t="inlineStr">
        <is>
          <t>Base Payout ($/kgMS)</t>
        </is>
      </c>
      <c r="D12" s="3" t="inlineStr">
        <is>
          <t>Implied Payout ($/kgMS)</t>
        </is>
      </c>
      <c r="E12" s="3" t="inlineStr">
        <is>
          <t>Estimated Total Income (NZD)</t>
        </is>
      </c>
    </row>
    <row r="13">
      <c r="A13" s="31" t="inlineStr">
        <is>
          <t>Conservative</t>
        </is>
      </c>
      <c r="B13" s="9" t="n">
        <v>-1</v>
      </c>
      <c r="C13" s="11" t="n">
        <v>8.5</v>
      </c>
      <c r="D13" s="11">
        <f>C13+B13</f>
        <v/>
      </c>
      <c r="E13" s="32">
        <f>SUMPRODUCT('Forecast Model'!$E$3:$E$11,D13)</f>
        <v/>
      </c>
    </row>
    <row r="14">
      <c r="A14" s="33" t="inlineStr">
        <is>
          <t>Base</t>
        </is>
      </c>
      <c r="B14" s="9" t="n">
        <v>0</v>
      </c>
      <c r="C14" s="16" t="n">
        <v>8.5</v>
      </c>
      <c r="D14" s="16">
        <f>C14+B14</f>
        <v/>
      </c>
      <c r="E14" s="34">
        <f>SUMPRODUCT('Forecast Model'!$E$3:$E$11,D14)</f>
        <v/>
      </c>
    </row>
    <row r="15">
      <c r="A15" s="31" t="inlineStr">
        <is>
          <t>Optimistic</t>
        </is>
      </c>
      <c r="B15" s="9" t="n">
        <v>1</v>
      </c>
      <c r="C15" s="11" t="n">
        <v>8.5</v>
      </c>
      <c r="D15" s="11">
        <f>C15+B15</f>
        <v/>
      </c>
      <c r="E15" s="32">
        <f>SUMPRODUCT('Forecast Model'!$E$3:$E$11,D15)</f>
        <v/>
      </c>
    </row>
  </sheetData>
  <mergeCells count="2">
    <mergeCell ref="A1:H1"/>
    <mergeCell ref="C3:C7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49"/>
  <sheetViews>
    <sheetView workbookViewId="0">
      <selection activeCell="A1" sqref="A1"/>
    </sheetView>
  </sheetViews>
  <sheetFormatPr baseColWidth="8" defaultRowHeight="15"/>
  <cols>
    <col width="38" customWidth="1" min="1" max="1"/>
    <col width="72" customWidth="1" min="2" max="2"/>
  </cols>
  <sheetData>
    <row r="1" ht="30" customHeight="1">
      <c r="A1" s="1" t="inlineStr">
        <is>
          <t>Instructions &amp; User Guide — Fonterra Dairy Payout Forecast Workbook</t>
        </is>
      </c>
    </row>
    <row r="2"/>
    <row r="3" ht="16" customHeight="1">
      <c r="A3" s="35" t="inlineStr"/>
      <c r="B3" s="36" t="inlineStr"/>
    </row>
    <row r="4" ht="20" customHeight="1">
      <c r="A4" s="37" t="inlineStr">
        <is>
          <t>PURPOSE</t>
        </is>
      </c>
      <c r="B4" s="38" t="inlineStr"/>
    </row>
    <row r="5" ht="16" customHeight="1">
      <c r="A5" s="35" t="inlineStr">
        <is>
          <t>This workbook helps New Zealand dairy farmers estimate seasonal milk income based on Fonterra payout scenarios, farm milk solid production, and on-farm costs.</t>
        </is>
      </c>
      <c r="B5" s="36" t="inlineStr"/>
    </row>
    <row r="6" ht="16" customHeight="1">
      <c r="A6" s="35" t="inlineStr">
        <is>
          <t>It is intended for budgeting and planning purposes only — not formal financial advice.</t>
        </is>
      </c>
      <c r="B6" s="36" t="inlineStr"/>
    </row>
    <row r="7" ht="16" customHeight="1">
      <c r="A7" s="35" t="inlineStr"/>
      <c r="B7" s="36" t="inlineStr"/>
    </row>
    <row r="8" ht="20" customHeight="1">
      <c r="A8" s="37" t="inlineStr">
        <is>
          <t>SHEETS OVERVIEW</t>
        </is>
      </c>
      <c r="B8" s="38" t="inlineStr"/>
    </row>
    <row r="9" ht="18" customHeight="1">
      <c r="A9" s="39" t="inlineStr">
        <is>
          <t>Forecast Model</t>
        </is>
      </c>
      <c r="B9" s="40" t="inlineStr">
        <is>
          <t>Main data entry and calculation sheet. Enter your farm inputs here.</t>
        </is>
      </c>
    </row>
    <row r="10" ht="18" customHeight="1">
      <c r="A10" s="39" t="inlineStr">
        <is>
          <t>Payout Summary</t>
        </is>
      </c>
      <c r="B10" s="40" t="inlineStr">
        <is>
          <t>Executive dashboard linking to Forecast Model totals. View KPI cards and scenario comparison chart.</t>
        </is>
      </c>
    </row>
    <row r="11" ht="18" customHeight="1">
      <c r="A11" s="39" t="inlineStr">
        <is>
          <t>Instructions</t>
        </is>
      </c>
      <c r="B11" s="40" t="inlineStr">
        <is>
          <t>This sheet — user guide, assumptions, and NZ context notes.</t>
        </is>
      </c>
    </row>
    <row r="12" ht="16" customHeight="1">
      <c r="A12" s="35" t="inlineStr"/>
      <c r="B12" s="36" t="inlineStr"/>
    </row>
    <row r="13" ht="20" customHeight="1">
      <c r="A13" s="37" t="inlineStr">
        <is>
          <t>HOW TO USE — FORECAST MODEL</t>
        </is>
      </c>
      <c r="B13" s="38" t="inlineStr"/>
    </row>
    <row r="14" ht="18" customHeight="1">
      <c r="A14" s="41" t="inlineStr">
        <is>
          <t>Step 1:</t>
        </is>
      </c>
      <c r="B14" s="42" t="inlineStr">
        <is>
          <t>Enter the date, farm/supplier name, and region in columns A–C.</t>
        </is>
      </c>
    </row>
    <row r="15" ht="18" customHeight="1">
      <c r="A15" s="41" t="inlineStr">
        <is>
          <t>Step 2:</t>
        </is>
      </c>
      <c r="B15" s="42" t="inlineStr">
        <is>
          <t>Enter herd size (column D) and milk solids forecast in kgMS (column E).</t>
        </is>
      </c>
    </row>
    <row r="16" ht="18" customHeight="1">
      <c r="A16" s="41" t="inlineStr">
        <is>
          <t>Step 3:</t>
        </is>
      </c>
      <c r="B16" s="42" t="inlineStr">
        <is>
          <t>Enter the base Fonterra payout in column F (e.g. $8.50/kgMS).</t>
        </is>
      </c>
    </row>
    <row r="17" ht="18" customHeight="1">
      <c r="A17" s="41" t="inlineStr">
        <is>
          <t>Step 4:</t>
        </is>
      </c>
      <c r="B17" s="42" t="inlineStr">
        <is>
          <t>Select a payout scenario from the dropdown in column G: Conservative, Base, or Optimistic.</t>
        </is>
      </c>
    </row>
    <row r="18" ht="18" customHeight="1">
      <c r="A18" s="41" t="inlineStr">
        <is>
          <t>Step 5:</t>
        </is>
      </c>
      <c r="B18" s="42" t="inlineStr">
        <is>
          <t>Column H auto-calculates the scenario adjustment via VLOOKUP from the lookup table (columns R–S).</t>
        </is>
      </c>
    </row>
    <row r="19" ht="18" customHeight="1">
      <c r="A19" s="41" t="inlineStr">
        <is>
          <t>Step 6:</t>
        </is>
      </c>
      <c r="B19" s="42" t="inlineStr">
        <is>
          <t>Column I (Forecast Payout) = Base Payout + Scenario Adjustment (auto-calculated).</t>
        </is>
      </c>
    </row>
    <row r="20" ht="18" customHeight="1">
      <c r="A20" s="41" t="inlineStr">
        <is>
          <t>Step 7:</t>
        </is>
      </c>
      <c r="B20" s="42" t="inlineStr">
        <is>
          <t>Column J (Gross Milk Income) = kgMS × Forecast Payout (auto-calculated).</t>
        </is>
      </c>
    </row>
    <row r="21" ht="18" customHeight="1">
      <c r="A21" s="41" t="inlineStr">
        <is>
          <t>Step 8:</t>
        </is>
      </c>
      <c r="B21" s="42" t="inlineStr">
        <is>
          <t>Enter supplement cost (column L) and freight/collection cost (column M) in NZD.</t>
        </is>
      </c>
    </row>
    <row r="22" ht="18" customHeight="1">
      <c r="A22" s="41" t="inlineStr">
        <is>
          <t>Step 9:</t>
        </is>
      </c>
      <c r="B22" s="42" t="inlineStr">
        <is>
          <t>Column N (Net Milk Margin) and column O (Margin %) are auto-calculated.</t>
        </is>
      </c>
    </row>
    <row r="23" ht="18" customHeight="1">
      <c r="A23" s="41" t="inlineStr">
        <is>
          <t>Step 10:</t>
        </is>
      </c>
      <c r="B23" s="42" t="inlineStr">
        <is>
          <t>Enter 'Yes' or 'No' in column K for contracted milk supply.</t>
        </is>
      </c>
    </row>
    <row r="24" ht="16" customHeight="1">
      <c r="A24" s="35" t="inlineStr"/>
      <c r="B24" s="36" t="inlineStr"/>
    </row>
    <row r="25" ht="20" customHeight="1">
      <c r="A25" s="37" t="inlineStr">
        <is>
          <t>SCENARIO ADJUSTMENTS (indicative only)</t>
        </is>
      </c>
      <c r="B25" s="38" t="inlineStr"/>
    </row>
    <row r="26" ht="18" customHeight="1">
      <c r="A26" s="39" t="inlineStr">
        <is>
          <t>Conservative</t>
        </is>
      </c>
      <c r="B26" s="40" t="inlineStr">
        <is>
          <t>-$1.00/kgMS — assumes lower global dairy commodity prices.</t>
        </is>
      </c>
    </row>
    <row r="27" ht="18" customHeight="1">
      <c r="A27" s="39" t="inlineStr">
        <is>
          <t>Base</t>
        </is>
      </c>
      <c r="B27" s="40" t="inlineStr">
        <is>
          <t>$0.00/kgMS — uses base payout as entered with no adjustment.</t>
        </is>
      </c>
    </row>
    <row r="28" ht="18" customHeight="1">
      <c r="A28" s="39" t="inlineStr">
        <is>
          <t>Optimistic</t>
        </is>
      </c>
      <c r="B28" s="40" t="inlineStr">
        <is>
          <t>+$1.00/kgMS — assumes stronger global demand and higher farmgate returns.</t>
        </is>
      </c>
    </row>
    <row r="29" ht="16" customHeight="1">
      <c r="A29" s="35" t="inlineStr"/>
      <c r="B29" s="36" t="inlineStr"/>
    </row>
    <row r="30" ht="20" customHeight="1">
      <c r="A30" s="37" t="inlineStr">
        <is>
          <t>FORMATTING GUIDE</t>
        </is>
      </c>
      <c r="B30" s="38" t="inlineStr"/>
    </row>
    <row r="31" ht="18" customHeight="1">
      <c r="A31" s="39" t="inlineStr">
        <is>
          <t>Pale yellow cells</t>
        </is>
      </c>
      <c r="B31" s="40" t="inlineStr">
        <is>
          <t>Input cells — enter your data here.</t>
        </is>
      </c>
    </row>
    <row r="32" ht="18" customHeight="1">
      <c r="A32" s="39" t="inlineStr">
        <is>
          <t>Green highlighted cells</t>
        </is>
      </c>
      <c r="B32" s="40" t="inlineStr">
        <is>
          <t>Positive net margin — farm is operating above cost.</t>
        </is>
      </c>
    </row>
    <row r="33" ht="18" customHeight="1">
      <c r="A33" s="39" t="inlineStr">
        <is>
          <t>Red highlighted cells</t>
        </is>
      </c>
      <c r="B33" s="40" t="inlineStr">
        <is>
          <t>Negative net margin — review costs or payout assumptions.</t>
        </is>
      </c>
    </row>
    <row r="34" ht="18" customHeight="1">
      <c r="A34" s="39" t="inlineStr">
        <is>
          <t>Teal header rows</t>
        </is>
      </c>
      <c r="B34" s="40" t="inlineStr">
        <is>
          <t>Column headers and totals rows — do not edit these rows.</t>
        </is>
      </c>
    </row>
    <row r="35" ht="16" customHeight="1">
      <c r="A35" s="35" t="inlineStr"/>
      <c r="B35" s="36" t="inlineStr"/>
    </row>
    <row r="36" ht="20" customHeight="1">
      <c r="A36" s="37" t="inlineStr">
        <is>
          <t>NZ CONTEXT &amp; ASSUMPTIONS</t>
        </is>
      </c>
      <c r="B36" s="38" t="inlineStr"/>
    </row>
    <row r="37" ht="18" customHeight="1">
      <c r="A37" s="39" t="inlineStr">
        <is>
          <t>Currency</t>
        </is>
      </c>
      <c r="B37" s="40" t="inlineStr">
        <is>
          <t>All values in New Zealand Dollars (NZD). GST is excluded unless otherwise stated.</t>
        </is>
      </c>
    </row>
    <row r="38" ht="18" customHeight="1">
      <c r="A38" s="39" t="inlineStr">
        <is>
          <t>Dates</t>
        </is>
      </c>
      <c r="B38" s="40" t="inlineStr">
        <is>
          <t>Enter all dates in DD/MM/YYYY format (New Zealand standard).</t>
        </is>
      </c>
    </row>
    <row r="39" ht="18" customHeight="1">
      <c r="A39" s="39" t="inlineStr">
        <is>
          <t>Fonterra Seasonality</t>
        </is>
      </c>
      <c r="B39" s="40" t="inlineStr">
        <is>
          <t>Consider seasonal production curves. Peak milk production typically occurs August–November in NZ.</t>
        </is>
      </c>
    </row>
    <row r="40" ht="18" customHeight="1">
      <c r="A40" s="39" t="inlineStr">
        <is>
          <t>GST Registrations</t>
        </is>
      </c>
      <c r="B40" s="40" t="inlineStr">
        <is>
          <t>Most dairy farmers are GST-registered at 15%. Ensure costs entered are GST-exclusive for consistency.</t>
        </is>
      </c>
    </row>
    <row r="41" ht="18" customHeight="1">
      <c r="A41" s="39" t="inlineStr">
        <is>
          <t>Record Keeping</t>
        </is>
      </c>
      <c r="B41" s="40" t="inlineStr">
        <is>
          <t>Retain financial records for a minimum of 7 years as required by Inland Revenue (IR).</t>
        </is>
      </c>
    </row>
    <row r="42" ht="18" customHeight="1">
      <c r="A42" s="39" t="inlineStr">
        <is>
          <t>IRD / Tax Advice</t>
        </is>
      </c>
      <c r="B42" s="40" t="inlineStr">
        <is>
          <t>This workbook does not constitute tax advice. Consult your accountant or tax adviser.</t>
        </is>
      </c>
    </row>
    <row r="43" ht="18" customHeight="1">
      <c r="A43" s="39" t="inlineStr">
        <is>
          <t>Payout Figures</t>
        </is>
      </c>
      <c r="B43" s="40" t="inlineStr">
        <is>
          <t>Fonterra farmgate milk price forecasts are updated throughout the season. Update column F regularly.</t>
        </is>
      </c>
    </row>
    <row r="44" ht="16" customHeight="1">
      <c r="A44" s="35" t="inlineStr"/>
      <c r="B44" s="36" t="inlineStr"/>
    </row>
    <row r="45" ht="20" customHeight="1">
      <c r="A45" s="37" t="inlineStr">
        <is>
          <t>DISCLAIMER</t>
        </is>
      </c>
      <c r="B45" s="38" t="inlineStr"/>
    </row>
    <row r="46" ht="16" customHeight="1">
      <c r="A46" s="35" t="inlineStr">
        <is>
          <t>This workbook is provided for indicative budgeting purposes only.</t>
        </is>
      </c>
      <c r="B46" s="36" t="inlineStr"/>
    </row>
    <row r="47" ht="16" customHeight="1">
      <c r="A47" s="35" t="inlineStr">
        <is>
          <t>Scenario adjustments are illustrative estimates — actual payout may differ materially.</t>
        </is>
      </c>
      <c r="B47" s="36" t="inlineStr"/>
    </row>
    <row r="48" ht="16" customHeight="1">
      <c r="A48" s="35" t="inlineStr">
        <is>
          <t>Always verify payout figures with Fonterra's official seasonal guidance.</t>
        </is>
      </c>
      <c r="B48" s="36" t="inlineStr"/>
    </row>
    <row r="49" ht="16" customHeight="1">
      <c r="A49" s="35" t="inlineStr">
        <is>
          <t>Prepared for use in the 2026 season. Review assumptions annually.</t>
        </is>
      </c>
      <c r="B49" s="36" t="inlineStr"/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2026-06-22T06:01:45Z</dcterms:created>
  <dcterms:modified xmlns:dcterms="http://purl.org/dc/terms/" xmlns:xsi="http://www.w3.org/2001/XMLSchema-instance" xsi:type="dcterms:W3CDTF">2026-06-22T06:01:45Z</dcterms:modified>
</cp:coreProperties>
</file>