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novation Budget" sheetId="1" state="visible" r:id="rId1"/>
    <sheet xmlns:r="http://schemas.openxmlformats.org/officeDocument/2006/relationships" name="Contractor Payment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i val="1"/>
      <color rgb="006B7280"/>
      <sz val="10"/>
    </font>
    <font>
      <name val="Calibri"/>
      <b val="1"/>
      <color rgb="00FFFFFF"/>
      <sz val="11"/>
    </font>
    <font>
      <name val="Calibri"/>
      <sz val="11"/>
    </font>
    <font>
      <name val="Calibri"/>
      <b val="1"/>
      <sz val="11"/>
    </font>
    <font>
      <b val="1"/>
      <color rgb="00FFFFFF"/>
    </font>
    <font>
      <name val="Calibri"/>
      <b val="1"/>
      <color rgb="00DC2626"/>
      <sz val="11"/>
    </font>
    <font>
      <name val="Calibri"/>
      <b val="1"/>
      <color rgb="0022C55E"/>
      <sz val="11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164" fontId="0" fillId="3" borderId="1" pivotButton="0" quotePrefix="0" xfId="0"/>
    <xf numFmtId="164" fontId="0" fillId="4" borderId="1" pivotButton="0" quotePrefix="0" xfId="0"/>
    <xf numFmtId="165" fontId="0" fillId="4" borderId="1" pivotButton="0" quotePrefix="0" xfId="0"/>
    <xf numFmtId="0" fontId="4" fillId="5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164" fontId="0" fillId="5" borderId="1" pivotButton="0" quotePrefix="0" xfId="0"/>
    <xf numFmtId="165" fontId="0" fillId="5" borderId="1" pivotButton="0" quotePrefix="0" xfId="0"/>
    <xf numFmtId="0" fontId="6" fillId="6" borderId="1" applyAlignment="1" pivotButton="0" quotePrefix="0" xfId="0">
      <alignment horizontal="center" vertical="center" wrapText="1"/>
    </xf>
    <xf numFmtId="0" fontId="0" fillId="6" borderId="1" pivotButton="0" quotePrefix="0" xfId="0"/>
    <xf numFmtId="164" fontId="6" fillId="6" borderId="1" pivotButton="0" quotePrefix="0" xfId="0"/>
    <xf numFmtId="165" fontId="6" fillId="6" borderId="1" pivotButton="0" quotePrefix="0" xfId="0"/>
    <xf numFmtId="0" fontId="5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4" fillId="0" borderId="0" pivotButton="0" quotePrefix="0" xfId="0"/>
    <xf numFmtId="0" fontId="1" fillId="0" borderId="0" pivotButton="0" quotePrefix="0" xfId="0"/>
    <xf numFmtId="0" fontId="4" fillId="4" borderId="1" pivotButton="0" quotePrefix="0" xfId="0"/>
    <xf numFmtId="0" fontId="4" fillId="5" borderId="1" pivotButton="0" quotePrefix="0" xfId="0"/>
    <xf numFmtId="164" fontId="7" fillId="0" borderId="0" pivotButton="0" quotePrefix="0" xfId="0"/>
    <xf numFmtId="0" fontId="5" fillId="4" borderId="1" pivotButton="0" quotePrefix="0" xfId="0"/>
    <xf numFmtId="164" fontId="4" fillId="4" borderId="1" pivotButton="0" quotePrefix="0" xfId="0"/>
    <xf numFmtId="0" fontId="5" fillId="5" borderId="1" pivotButton="0" quotePrefix="0" xfId="0"/>
    <xf numFmtId="164" fontId="4" fillId="5" borderId="1" pivotButton="0" quotePrefix="0" xfId="0"/>
    <xf numFmtId="165" fontId="4" fillId="5" borderId="1" pivotButton="0" quotePrefix="0" xfId="0"/>
    <xf numFmtId="0" fontId="3" fillId="6" borderId="0" pivotButton="0" quotePrefix="0" xfId="0"/>
    <xf numFmtId="0" fontId="0" fillId="4" borderId="1" pivotButton="0" quotePrefix="0" xfId="0"/>
    <xf numFmtId="0" fontId="0" fillId="5" borderId="1" pivotButton="0" quotePrefix="0" xfId="0"/>
    <xf numFmtId="0" fontId="3" fillId="2" borderId="1" pivotButton="0" quotePrefix="0" xfId="0"/>
    <xf numFmtId="0" fontId="5" fillId="4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color rgb="00DC2626"/>
      </font>
      <fill>
        <patternFill patternType="solid">
          <fgColor rgb="00FEE2E2"/>
          <bgColor rgb="00FEE2E2"/>
        </patternFill>
      </fill>
    </dxf>
    <dxf>
      <font>
        <color rgb="00166534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Budgeted vs Actual Cost by Category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'Dashboard'!$A$13:$A$22</f>
            </numRef>
          </cat>
          <val>
            <numRef>
              <f>'Dashboard'!$B$13:$B$22</f>
            </numRef>
          </val>
        </ser>
        <ser>
          <idx val="1"/>
          <order val="1"/>
          <tx>
            <strRef>
              <f>'Dashboard'!C12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'Dashboard'!$A$13:$A$22</f>
            </numRef>
          </cat>
          <val>
            <numRef>
              <f>'Dashboard'!$C$13:$C$22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Cost (NZD)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Share of Total Budget by Category</a:t>
            </a:r>
          </a:p>
        </rich>
      </tx>
    </title>
    <plotArea>
      <pieChart>
        <varyColors val="1"/>
        <ser>
          <idx val="0"/>
          <order val="0"/>
          <tx>
            <strRef>
              <f>'Dashboard'!B12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'Dashboard'!$A$13:$A$22</f>
            </numRef>
          </cat>
          <val>
            <numRef>
              <f>'Dashboard'!$B$13:$B$22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720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21</row>
      <rowOff>0</rowOff>
    </from>
    <ext cx="576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32" customWidth="1" min="3" max="3"/>
    <col width="20" customWidth="1" min="4" max="4"/>
    <col width="15" customWidth="1" min="5" max="5"/>
    <col width="15" customWidth="1" min="6" max="6"/>
    <col width="14" customWidth="1" min="7" max="7"/>
    <col width="16" customWidth="1" min="8" max="8"/>
    <col width="14" customWidth="1" min="9" max="9"/>
    <col width="16" customWidth="1" min="10" max="10"/>
  </cols>
  <sheetData>
    <row r="1" ht="26" customHeight="1">
      <c r="A1" s="1" t="inlineStr">
        <is>
          <t>Home Renovation Budget - Aotearoa New Zealand</t>
        </is>
      </c>
    </row>
    <row r="2">
      <c r="A2" s="2" t="inlineStr">
        <is>
          <t>Property Address: 24 Totara Grove, Hamilton</t>
        </is>
      </c>
    </row>
    <row r="3"/>
    <row r="4">
      <c r="A4" s="3" t="inlineStr">
        <is>
          <t>Category</t>
        </is>
      </c>
      <c r="B4" s="3" t="inlineStr">
        <is>
          <t>Room/Area</t>
        </is>
      </c>
      <c r="C4" s="3" t="inlineStr">
        <is>
          <t>Item Description</t>
        </is>
      </c>
      <c r="D4" s="3" t="inlineStr">
        <is>
          <t>Contractor</t>
        </is>
      </c>
      <c r="E4" s="3" t="inlineStr">
        <is>
          <t>Budgeted Cost</t>
        </is>
      </c>
      <c r="F4" s="3" t="inlineStr">
        <is>
          <t>Actual Cost</t>
        </is>
      </c>
      <c r="G4" s="3" t="inlineStr">
        <is>
          <t>Variance</t>
        </is>
      </c>
      <c r="H4" s="3" t="inlineStr">
        <is>
          <t>% of Total Budget</t>
        </is>
      </c>
      <c r="I4" s="3" t="inlineStr">
        <is>
          <t>Status</t>
        </is>
      </c>
      <c r="J4" s="3" t="inlineStr">
        <is>
          <t>Date Completed</t>
        </is>
      </c>
    </row>
    <row r="5">
      <c r="A5" s="4" t="inlineStr">
        <is>
          <t>Kitchen</t>
        </is>
      </c>
      <c r="B5" s="4" t="inlineStr">
        <is>
          <t>Kitchen</t>
        </is>
      </c>
      <c r="C5" s="5" t="inlineStr">
        <is>
          <t>Full cabinetry replacement and benchtop</t>
        </is>
      </c>
      <c r="D5" s="5" t="inlineStr">
        <is>
          <t>Aroha Build Co</t>
        </is>
      </c>
      <c r="E5" s="6" t="n">
        <v>18500</v>
      </c>
      <c r="F5" s="6" t="n">
        <v>19250</v>
      </c>
      <c r="G5" s="7">
        <f>E5-F5</f>
        <v/>
      </c>
      <c r="H5" s="8">
        <f>IFERROR(E5/E$15,0)</f>
        <v/>
      </c>
      <c r="I5" s="4" t="inlineStr">
        <is>
          <t>Complete</t>
        </is>
      </c>
      <c r="J5" s="4" t="inlineStr">
        <is>
          <t>05/02/2026</t>
        </is>
      </c>
    </row>
    <row r="6">
      <c r="A6" s="9" t="inlineStr">
        <is>
          <t>Bathroom</t>
        </is>
      </c>
      <c r="B6" s="9" t="inlineStr">
        <is>
          <t>Main Bathroom</t>
        </is>
      </c>
      <c r="C6" s="10" t="inlineStr">
        <is>
          <t>Retile and new vanity unit</t>
        </is>
      </c>
      <c r="D6" s="10" t="inlineStr">
        <is>
          <t>Hemi Plumbing Ltd</t>
        </is>
      </c>
      <c r="E6" s="6" t="n">
        <v>9500</v>
      </c>
      <c r="F6" s="6" t="n">
        <v>8950</v>
      </c>
      <c r="G6" s="11">
        <f>E6-F6</f>
        <v/>
      </c>
      <c r="H6" s="12">
        <f>IFERROR(E6/E$15,0)</f>
        <v/>
      </c>
      <c r="I6" s="9" t="inlineStr">
        <is>
          <t>Complete</t>
        </is>
      </c>
      <c r="J6" s="9" t="inlineStr">
        <is>
          <t>18/02/2026</t>
        </is>
      </c>
    </row>
    <row r="7">
      <c r="A7" s="4" t="inlineStr">
        <is>
          <t>Flooring</t>
        </is>
      </c>
      <c r="B7" s="4" t="inlineStr">
        <is>
          <t>Living Areas</t>
        </is>
      </c>
      <c r="C7" s="5" t="inlineStr">
        <is>
          <t>Engineered timber flooring</t>
        </is>
      </c>
      <c r="D7" s="5" t="inlineStr">
        <is>
          <t>Manaia Flooring Co</t>
        </is>
      </c>
      <c r="E7" s="6" t="n">
        <v>7200</v>
      </c>
      <c r="F7" s="6" t="n">
        <v>7600</v>
      </c>
      <c r="G7" s="7">
        <f>E7-F7</f>
        <v/>
      </c>
      <c r="H7" s="8">
        <f>IFERROR(E7/E$15,0)</f>
        <v/>
      </c>
      <c r="I7" s="4" t="inlineStr">
        <is>
          <t>Complete</t>
        </is>
      </c>
      <c r="J7" s="4" t="inlineStr">
        <is>
          <t>02/03/2026</t>
        </is>
      </c>
    </row>
    <row r="8">
      <c r="A8" s="9" t="inlineStr">
        <is>
          <t>Painting</t>
        </is>
      </c>
      <c r="B8" s="9" t="inlineStr">
        <is>
          <t>Whole House</t>
        </is>
      </c>
      <c r="C8" s="10" t="inlineStr">
        <is>
          <t>Interior and exterior repaint</t>
        </is>
      </c>
      <c r="D8" s="10" t="inlineStr">
        <is>
          <t>Liam Painters</t>
        </is>
      </c>
      <c r="E8" s="6" t="n">
        <v>6400</v>
      </c>
      <c r="F8" s="6" t="n">
        <v>6100</v>
      </c>
      <c r="G8" s="11">
        <f>E8-F8</f>
        <v/>
      </c>
      <c r="H8" s="12">
        <f>IFERROR(E8/E$15,0)</f>
        <v/>
      </c>
      <c r="I8" s="9" t="inlineStr">
        <is>
          <t>Complete</t>
        </is>
      </c>
      <c r="J8" s="9" t="inlineStr">
        <is>
          <t>20/03/2026</t>
        </is>
      </c>
    </row>
    <row r="9">
      <c r="A9" s="4" t="inlineStr">
        <is>
          <t>Roofing</t>
        </is>
      </c>
      <c r="B9" s="4" t="inlineStr">
        <is>
          <t>Roof</t>
        </is>
      </c>
      <c r="C9" s="5" t="inlineStr">
        <is>
          <t>Reroof with Colorsteel</t>
        </is>
      </c>
      <c r="D9" s="5" t="inlineStr">
        <is>
          <t>Charlotte Roofing NZ</t>
        </is>
      </c>
      <c r="E9" s="6" t="n">
        <v>15800</v>
      </c>
      <c r="F9" s="6" t="n">
        <v>16400</v>
      </c>
      <c r="G9" s="7">
        <f>E9-F9</f>
        <v/>
      </c>
      <c r="H9" s="8">
        <f>IFERROR(E9/E$15,0)</f>
        <v/>
      </c>
      <c r="I9" s="4" t="inlineStr">
        <is>
          <t>Complete</t>
        </is>
      </c>
      <c r="J9" s="4" t="inlineStr">
        <is>
          <t>10/04/2026</t>
        </is>
      </c>
    </row>
    <row r="10">
      <c r="A10" s="9" t="inlineStr">
        <is>
          <t>Landscaping</t>
        </is>
      </c>
      <c r="B10" s="9" t="inlineStr">
        <is>
          <t>Backyard</t>
        </is>
      </c>
      <c r="C10" s="10" t="inlineStr">
        <is>
          <t>Deck extension and garden beds</t>
        </is>
      </c>
      <c r="D10" s="10" t="inlineStr">
        <is>
          <t>Sophie Landscapes</t>
        </is>
      </c>
      <c r="E10" s="6" t="n">
        <v>8900</v>
      </c>
      <c r="F10" s="6" t="n">
        <v>0</v>
      </c>
      <c r="G10" s="11">
        <f>E10-F10</f>
        <v/>
      </c>
      <c r="H10" s="12">
        <f>IFERROR(E10/E$15,0)</f>
        <v/>
      </c>
      <c r="I10" s="9" t="inlineStr">
        <is>
          <t>Not Started</t>
        </is>
      </c>
      <c r="J10" s="9" t="inlineStr"/>
    </row>
    <row r="11">
      <c r="A11" s="4" t="inlineStr">
        <is>
          <t>Electrical</t>
        </is>
      </c>
      <c r="B11" s="4" t="inlineStr">
        <is>
          <t>Whole House</t>
        </is>
      </c>
      <c r="C11" s="5" t="inlineStr">
        <is>
          <t>Rewiring and new switchboard</t>
        </is>
      </c>
      <c r="D11" s="5" t="inlineStr">
        <is>
          <t>Tane Electrical Ltd</t>
        </is>
      </c>
      <c r="E11" s="6" t="n">
        <v>5200</v>
      </c>
      <c r="F11" s="6" t="n">
        <v>5300</v>
      </c>
      <c r="G11" s="7">
        <f>E11-F11</f>
        <v/>
      </c>
      <c r="H11" s="8">
        <f>IFERROR(E11/E$15,0)</f>
        <v/>
      </c>
      <c r="I11" s="4" t="inlineStr">
        <is>
          <t>Complete</t>
        </is>
      </c>
      <c r="J11" s="4" t="inlineStr">
        <is>
          <t>28/03/2026</t>
        </is>
      </c>
    </row>
    <row r="12">
      <c r="A12" s="9" t="inlineStr">
        <is>
          <t>Plumbing</t>
        </is>
      </c>
      <c r="B12" s="9" t="inlineStr">
        <is>
          <t>Kitchen &amp; Bathroom</t>
        </is>
      </c>
      <c r="C12" s="10" t="inlineStr">
        <is>
          <t>New pipework and fittings</t>
        </is>
      </c>
      <c r="D12" s="10" t="inlineStr">
        <is>
          <t>Hemi Plumbing Ltd</t>
        </is>
      </c>
      <c r="E12" s="6" t="n">
        <v>4100</v>
      </c>
      <c r="F12" s="6" t="n">
        <v>3950</v>
      </c>
      <c r="G12" s="11">
        <f>E12-F12</f>
        <v/>
      </c>
      <c r="H12" s="12">
        <f>IFERROR(E12/E$15,0)</f>
        <v/>
      </c>
      <c r="I12" s="9" t="inlineStr">
        <is>
          <t>Complete</t>
        </is>
      </c>
      <c r="J12" s="9" t="inlineStr">
        <is>
          <t>15/02/2026</t>
        </is>
      </c>
    </row>
    <row r="13">
      <c r="A13" s="4" t="inlineStr">
        <is>
          <t>Windows</t>
        </is>
      </c>
      <c r="B13" s="4" t="inlineStr">
        <is>
          <t>Whole House</t>
        </is>
      </c>
      <c r="C13" s="5" t="inlineStr">
        <is>
          <t>Double glazed window upgrade</t>
        </is>
      </c>
      <c r="D13" s="5" t="inlineStr">
        <is>
          <t>Nikau Windows Co</t>
        </is>
      </c>
      <c r="E13" s="6" t="n">
        <v>11200</v>
      </c>
      <c r="F13" s="6" t="n">
        <v>0</v>
      </c>
      <c r="G13" s="7">
        <f>E13-F13</f>
        <v/>
      </c>
      <c r="H13" s="8">
        <f>IFERROR(E13/E$15,0)</f>
        <v/>
      </c>
      <c r="I13" s="4" t="inlineStr">
        <is>
          <t>In Progress</t>
        </is>
      </c>
      <c r="J13" s="4" t="inlineStr"/>
    </row>
    <row r="14">
      <c r="A14" s="9" t="inlineStr">
        <is>
          <t>Deck</t>
        </is>
      </c>
      <c r="B14" s="9" t="inlineStr">
        <is>
          <t>Outdoor</t>
        </is>
      </c>
      <c r="C14" s="10" t="inlineStr">
        <is>
          <t>New deck and pergola</t>
        </is>
      </c>
      <c r="D14" s="10" t="inlineStr">
        <is>
          <t>Sophie Landscapes</t>
        </is>
      </c>
      <c r="E14" s="6" t="n">
        <v>6800</v>
      </c>
      <c r="F14" s="6" t="n">
        <v>0</v>
      </c>
      <c r="G14" s="11">
        <f>E14-F14</f>
        <v/>
      </c>
      <c r="H14" s="12">
        <f>IFERROR(E14/E$15,0)</f>
        <v/>
      </c>
      <c r="I14" s="9" t="inlineStr">
        <is>
          <t>In Progress</t>
        </is>
      </c>
      <c r="J14" s="9" t="inlineStr"/>
    </row>
    <row r="15">
      <c r="A15" s="13" t="inlineStr">
        <is>
          <t>TOTAL</t>
        </is>
      </c>
      <c r="B15" s="36" t="n"/>
      <c r="C15" s="36" t="n"/>
      <c r="D15" s="37" t="n"/>
      <c r="E15" s="15">
        <f>SUM(E5:E14)</f>
        <v/>
      </c>
      <c r="F15" s="15">
        <f>SUM(F5:F14)</f>
        <v/>
      </c>
      <c r="G15" s="15">
        <f>E15-F15</f>
        <v/>
      </c>
      <c r="H15" s="16">
        <f>IFERROR(F15/E15,0)</f>
        <v/>
      </c>
      <c r="I15" s="14" t="n"/>
      <c r="J15" s="14" t="n"/>
    </row>
    <row r="16"/>
    <row r="17">
      <c r="A17" s="17" t="inlineStr">
        <is>
          <t>Overspend Items</t>
        </is>
      </c>
      <c r="C17" s="17" t="inlineStr">
        <is>
          <t>Under Budget Items</t>
        </is>
      </c>
      <c r="E17" s="17" t="inlineStr">
        <is>
          <t>Items Not Started</t>
        </is>
      </c>
    </row>
    <row r="18">
      <c r="A18" s="18">
        <f>COUNTIF(G5:G14,"&lt;0")</f>
        <v/>
      </c>
      <c r="C18" s="19">
        <f>COUNTIF(G5:G14,"&gt;0")</f>
        <v/>
      </c>
      <c r="E18" s="20">
        <f>COUNTIF(I5:I14,"Not Started")</f>
        <v/>
      </c>
    </row>
  </sheetData>
  <mergeCells count="3">
    <mergeCell ref="A1:J1"/>
    <mergeCell ref="A2:J2"/>
    <mergeCell ref="A15:D15"/>
  </mergeCells>
  <conditionalFormatting sqref="G5:G14">
    <cfRule type="expression" priority="1" dxfId="0" stopIfTrue="1">
      <formula>G5&lt;0</formula>
    </cfRule>
    <cfRule type="expression" priority="2" dxfId="1" stopIfTrue="1">
      <formula>G5&gt;=0</formula>
    </cfRule>
  </conditionalFormatting>
  <dataValidations count="1">
    <dataValidation sqref="I5:I14" showErrorMessage="1" showInputMessage="1" allowBlank="1" type="list">
      <formula1>"Not Started,In Progress,Complete"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16" customWidth="1" min="3" max="3"/>
    <col width="12" customWidth="1" min="4" max="4"/>
    <col width="14" customWidth="1" min="5" max="5"/>
    <col width="18" customWidth="1" min="6" max="6"/>
    <col width="12" customWidth="1" min="7" max="7"/>
    <col width="16" customWidth="1" min="8" max="8"/>
    <col width="14" customWidth="1" min="9" max="9"/>
    <col width="16" customWidth="1" min="10" max="10"/>
  </cols>
  <sheetData>
    <row r="1" ht="24" customHeight="1">
      <c r="A1" s="21" t="inlineStr">
        <is>
          <t>Contractor Payments and Invoices</t>
        </is>
      </c>
    </row>
    <row r="2"/>
    <row r="3">
      <c r="A3" s="3" t="inlineStr">
        <is>
          <t>Contractor</t>
        </is>
      </c>
      <c r="B3" s="3" t="inlineStr">
        <is>
          <t>Trade</t>
        </is>
      </c>
      <c r="C3" s="3" t="inlineStr">
        <is>
          <t>NZBN</t>
        </is>
      </c>
      <c r="D3" s="3" t="inlineStr">
        <is>
          <t>Invoice No.</t>
        </is>
      </c>
      <c r="E3" s="3" t="inlineStr">
        <is>
          <t>Invoice Date</t>
        </is>
      </c>
      <c r="F3" s="3" t="inlineStr">
        <is>
          <t>Amount (excl. GST)</t>
        </is>
      </c>
      <c r="G3" s="3" t="inlineStr">
        <is>
          <t>GST (15%)</t>
        </is>
      </c>
      <c r="H3" s="3" t="inlineStr">
        <is>
          <t>Total (incl. GST)</t>
        </is>
      </c>
      <c r="I3" s="3" t="inlineStr">
        <is>
          <t>Paid Date</t>
        </is>
      </c>
      <c r="J3" s="3" t="inlineStr">
        <is>
          <t>Payment Status</t>
        </is>
      </c>
    </row>
    <row r="4">
      <c r="A4" s="22" t="inlineStr">
        <is>
          <t>Aroha Build Co</t>
        </is>
      </c>
      <c r="B4" s="22" t="inlineStr">
        <is>
          <t>Carpentry</t>
        </is>
      </c>
      <c r="C4" s="4" t="inlineStr">
        <is>
          <t>9429041234567</t>
        </is>
      </c>
      <c r="D4" s="4" t="inlineStr">
        <is>
          <t>INV-1042</t>
        </is>
      </c>
      <c r="E4" s="4" t="inlineStr">
        <is>
          <t>01/02/2026</t>
        </is>
      </c>
      <c r="F4" s="6" t="n">
        <v>18500</v>
      </c>
      <c r="G4" s="7">
        <f>F4*0.15</f>
        <v/>
      </c>
      <c r="H4" s="7">
        <f>F4+G4</f>
        <v/>
      </c>
      <c r="I4" s="4" t="inlineStr">
        <is>
          <t>10/02/2026</t>
        </is>
      </c>
      <c r="J4" s="4" t="inlineStr">
        <is>
          <t>Paid</t>
        </is>
      </c>
    </row>
    <row r="5">
      <c r="A5" s="23" t="inlineStr">
        <is>
          <t>Hemi Plumbing Ltd</t>
        </is>
      </c>
      <c r="B5" s="23" t="inlineStr">
        <is>
          <t>Plumbing</t>
        </is>
      </c>
      <c r="C5" s="9" t="inlineStr">
        <is>
          <t>9429041234789</t>
        </is>
      </c>
      <c r="D5" s="9" t="inlineStr">
        <is>
          <t>INV-2087</t>
        </is>
      </c>
      <c r="E5" s="9" t="inlineStr">
        <is>
          <t>10/02/2026</t>
        </is>
      </c>
      <c r="F5" s="6" t="n">
        <v>8950</v>
      </c>
      <c r="G5" s="11">
        <f>F5*0.15</f>
        <v/>
      </c>
      <c r="H5" s="11">
        <f>F5+G5</f>
        <v/>
      </c>
      <c r="I5" s="9" t="inlineStr">
        <is>
          <t>20/02/2026</t>
        </is>
      </c>
      <c r="J5" s="9" t="inlineStr">
        <is>
          <t>Paid</t>
        </is>
      </c>
    </row>
    <row r="6">
      <c r="A6" s="22" t="inlineStr">
        <is>
          <t>Manaia Flooring Co</t>
        </is>
      </c>
      <c r="B6" s="22" t="inlineStr">
        <is>
          <t>Flooring</t>
        </is>
      </c>
      <c r="C6" s="4" t="inlineStr">
        <is>
          <t>9429041235012</t>
        </is>
      </c>
      <c r="D6" s="4" t="inlineStr">
        <is>
          <t>INV-3311</t>
        </is>
      </c>
      <c r="E6" s="4" t="inlineStr">
        <is>
          <t>25/02/2026</t>
        </is>
      </c>
      <c r="F6" s="6" t="n">
        <v>7600</v>
      </c>
      <c r="G6" s="7">
        <f>F6*0.15</f>
        <v/>
      </c>
      <c r="H6" s="7">
        <f>F6+G6</f>
        <v/>
      </c>
      <c r="I6" s="4" t="inlineStr">
        <is>
          <t>05/03/2026</t>
        </is>
      </c>
      <c r="J6" s="4" t="inlineStr">
        <is>
          <t>Paid</t>
        </is>
      </c>
    </row>
    <row r="7">
      <c r="A7" s="23" t="inlineStr">
        <is>
          <t>Liam Painters</t>
        </is>
      </c>
      <c r="B7" s="23" t="inlineStr">
        <is>
          <t>Painting</t>
        </is>
      </c>
      <c r="C7" s="9" t="inlineStr">
        <is>
          <t>9429041235298</t>
        </is>
      </c>
      <c r="D7" s="9" t="inlineStr">
        <is>
          <t>INV-4456</t>
        </is>
      </c>
      <c r="E7" s="9" t="inlineStr">
        <is>
          <t>15/03/2026</t>
        </is>
      </c>
      <c r="F7" s="6" t="n">
        <v>6100</v>
      </c>
      <c r="G7" s="11">
        <f>F7*0.15</f>
        <v/>
      </c>
      <c r="H7" s="11">
        <f>F7+G7</f>
        <v/>
      </c>
      <c r="I7" s="9" t="inlineStr">
        <is>
          <t>25/03/2026</t>
        </is>
      </c>
      <c r="J7" s="9" t="inlineStr">
        <is>
          <t>Paid</t>
        </is>
      </c>
    </row>
    <row r="8">
      <c r="A8" s="22" t="inlineStr">
        <is>
          <t>Charlotte Roofing NZ</t>
        </is>
      </c>
      <c r="B8" s="22" t="inlineStr">
        <is>
          <t>Roofing</t>
        </is>
      </c>
      <c r="C8" s="4" t="inlineStr">
        <is>
          <t>9429041235654</t>
        </is>
      </c>
      <c r="D8" s="4" t="inlineStr">
        <is>
          <t>INV-5521</t>
        </is>
      </c>
      <c r="E8" s="4" t="inlineStr">
        <is>
          <t>01/04/2026</t>
        </is>
      </c>
      <c r="F8" s="6" t="n">
        <v>16400</v>
      </c>
      <c r="G8" s="7">
        <f>F8*0.15</f>
        <v/>
      </c>
      <c r="H8" s="7">
        <f>F8+G8</f>
        <v/>
      </c>
      <c r="I8" s="4" t="inlineStr"/>
      <c r="J8" s="4" t="inlineStr">
        <is>
          <t>Unpaid</t>
        </is>
      </c>
    </row>
    <row r="9">
      <c r="A9" s="23" t="inlineStr">
        <is>
          <t>Tane Electrical Ltd</t>
        </is>
      </c>
      <c r="B9" s="23" t="inlineStr">
        <is>
          <t>Electrical</t>
        </is>
      </c>
      <c r="C9" s="9" t="inlineStr">
        <is>
          <t>9429041235987</t>
        </is>
      </c>
      <c r="D9" s="9" t="inlineStr">
        <is>
          <t>INV-6673</t>
        </is>
      </c>
      <c r="E9" s="9" t="inlineStr">
        <is>
          <t>20/03/2026</t>
        </is>
      </c>
      <c r="F9" s="6" t="n">
        <v>5300</v>
      </c>
      <c r="G9" s="11">
        <f>F9*0.15</f>
        <v/>
      </c>
      <c r="H9" s="11">
        <f>F9+G9</f>
        <v/>
      </c>
      <c r="I9" s="9" t="inlineStr">
        <is>
          <t>30/03/2026</t>
        </is>
      </c>
      <c r="J9" s="9" t="inlineStr">
        <is>
          <t>Paid</t>
        </is>
      </c>
    </row>
    <row r="10">
      <c r="A10" s="22" t="inlineStr">
        <is>
          <t>Hemi Plumbing Ltd</t>
        </is>
      </c>
      <c r="B10" s="22" t="inlineStr">
        <is>
          <t>Plumbing</t>
        </is>
      </c>
      <c r="C10" s="4" t="inlineStr">
        <is>
          <t>9429041234789</t>
        </is>
      </c>
      <c r="D10" s="4" t="inlineStr">
        <is>
          <t>INV-2144</t>
        </is>
      </c>
      <c r="E10" s="4" t="inlineStr">
        <is>
          <t>05/02/2026</t>
        </is>
      </c>
      <c r="F10" s="6" t="n">
        <v>3950</v>
      </c>
      <c r="G10" s="7">
        <f>F10*0.15</f>
        <v/>
      </c>
      <c r="H10" s="7">
        <f>F10+G10</f>
        <v/>
      </c>
      <c r="I10" s="4" t="inlineStr">
        <is>
          <t>15/02/2026</t>
        </is>
      </c>
      <c r="J10" s="4" t="inlineStr">
        <is>
          <t>Paid</t>
        </is>
      </c>
    </row>
    <row r="11">
      <c r="A11" s="23" t="inlineStr">
        <is>
          <t>Nikau Windows Co</t>
        </is>
      </c>
      <c r="B11" s="23" t="inlineStr">
        <is>
          <t>Joinery</t>
        </is>
      </c>
      <c r="C11" s="9" t="inlineStr">
        <is>
          <t>9429041236223</t>
        </is>
      </c>
      <c r="D11" s="9" t="inlineStr">
        <is>
          <t>INV-7789</t>
        </is>
      </c>
      <c r="E11" s="9" t="inlineStr">
        <is>
          <t>05/04/2026</t>
        </is>
      </c>
      <c r="F11" s="6" t="n">
        <v>11200</v>
      </c>
      <c r="G11" s="11">
        <f>F11*0.15</f>
        <v/>
      </c>
      <c r="H11" s="11">
        <f>F11+G11</f>
        <v/>
      </c>
      <c r="I11" s="9" t="inlineStr"/>
      <c r="J11" s="9" t="inlineStr">
        <is>
          <t>Unpaid</t>
        </is>
      </c>
    </row>
    <row r="12">
      <c r="A12" s="22" t="inlineStr">
        <is>
          <t>Sophie Landscapes</t>
        </is>
      </c>
      <c r="B12" s="22" t="inlineStr">
        <is>
          <t>Landscaping</t>
        </is>
      </c>
      <c r="C12" s="4" t="inlineStr">
        <is>
          <t>9429041236559</t>
        </is>
      </c>
      <c r="D12" s="4" t="inlineStr">
        <is>
          <t>INV-8890</t>
        </is>
      </c>
      <c r="E12" s="4" t="inlineStr">
        <is>
          <t>12/04/2026</t>
        </is>
      </c>
      <c r="F12" s="6" t="n">
        <v>8900</v>
      </c>
      <c r="G12" s="7">
        <f>F12*0.15</f>
        <v/>
      </c>
      <c r="H12" s="7">
        <f>F12+G12</f>
        <v/>
      </c>
      <c r="I12" s="4" t="inlineStr"/>
      <c r="J12" s="4" t="inlineStr">
        <is>
          <t>Unpaid</t>
        </is>
      </c>
    </row>
    <row r="13">
      <c r="A13" s="13" t="inlineStr">
        <is>
          <t>TOTAL</t>
        </is>
      </c>
      <c r="B13" s="36" t="n"/>
      <c r="C13" s="36" t="n"/>
      <c r="D13" s="36" t="n"/>
      <c r="E13" s="37" t="n"/>
      <c r="F13" s="15">
        <f>SUM(F4:F12)</f>
        <v/>
      </c>
      <c r="G13" s="15">
        <f>SUM(G4:G12)</f>
        <v/>
      </c>
      <c r="H13" s="15">
        <f>SUM(H4:H12)</f>
        <v/>
      </c>
      <c r="I13" s="14" t="n"/>
      <c r="J13" s="14" t="n"/>
    </row>
    <row r="14"/>
    <row r="15">
      <c r="A15" s="17" t="inlineStr">
        <is>
          <t>Outstanding Invoices</t>
        </is>
      </c>
      <c r="B15" s="18">
        <f>COUNTIF(J4:J12,"Unpaid")</f>
        <v/>
      </c>
    </row>
    <row r="16">
      <c r="A16" s="17" t="inlineStr">
        <is>
          <t>Outstanding Amount (incl. GST)</t>
        </is>
      </c>
      <c r="B16" s="24">
        <f>SUMIF(J4:J12,"Unpaid",H4:H12)</f>
        <v/>
      </c>
    </row>
  </sheetData>
  <mergeCells count="2">
    <mergeCell ref="A1:J1"/>
    <mergeCell ref="A13:E13"/>
  </mergeCells>
  <conditionalFormatting sqref="J4:J12">
    <cfRule type="expression" priority="1" dxfId="0" stopIfTrue="1">
      <formula>J4="Unpaid"</formula>
    </cfRule>
    <cfRule type="expression" priority="2" dxfId="1" stopIfTrue="1">
      <formula>J4="Paid"</formula>
    </cfRule>
  </conditionalFormatting>
  <dataValidations count="1">
    <dataValidation sqref="J4:J12" showErrorMessage="1" showInputMessage="1" allowBlank="1" type="list">
      <formula1>"Paid,Unpaid,Part Paid"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cols>
    <col width="32" customWidth="1" min="1" max="1"/>
    <col width="20" customWidth="1" min="2" max="2"/>
  </cols>
  <sheetData>
    <row r="1" ht="26" customHeight="1">
      <c r="A1" s="21" t="inlineStr">
        <is>
          <t>Renovation Budget Dashboard</t>
        </is>
      </c>
    </row>
    <row r="2"/>
    <row r="3">
      <c r="A3" s="3" t="inlineStr">
        <is>
          <t>Key Metric</t>
        </is>
      </c>
      <c r="B3" s="3" t="inlineStr">
        <is>
          <t>Value</t>
        </is>
      </c>
    </row>
    <row r="4">
      <c r="A4" s="25" t="inlineStr">
        <is>
          <t>Total Budgeted Cost</t>
        </is>
      </c>
      <c r="B4" s="26">
        <f>'Renovation Budget'!E15</f>
        <v/>
      </c>
    </row>
    <row r="5">
      <c r="A5" s="27" t="inlineStr">
        <is>
          <t>Total Actual Cost</t>
        </is>
      </c>
      <c r="B5" s="28">
        <f>'Renovation Budget'!F15</f>
        <v/>
      </c>
    </row>
    <row r="6">
      <c r="A6" s="25" t="inlineStr">
        <is>
          <t>Total Variance</t>
        </is>
      </c>
      <c r="B6" s="26">
        <f>'Renovation Budget'!G15</f>
        <v/>
      </c>
    </row>
    <row r="7">
      <c r="A7" s="27" t="inlineStr">
        <is>
          <t>Percentage of Budget Spent</t>
        </is>
      </c>
      <c r="B7" s="29">
        <f>'Renovation Budget'!H15</f>
        <v/>
      </c>
    </row>
    <row r="8">
      <c r="A8" s="25" t="inlineStr">
        <is>
          <t>Total Contractor Invoices (incl. GST)</t>
        </is>
      </c>
      <c r="B8" s="26">
        <f>'Contractor Payments'!H13</f>
        <v/>
      </c>
    </row>
    <row r="9">
      <c r="A9" s="27" t="inlineStr">
        <is>
          <t>Outstanding Payments (incl. GST)</t>
        </is>
      </c>
      <c r="B9" s="28">
        <f>'Contractor Payments'!B16</f>
        <v/>
      </c>
    </row>
    <row r="10"/>
    <row r="11"/>
    <row r="12">
      <c r="A12" s="30" t="inlineStr">
        <is>
          <t>Category</t>
        </is>
      </c>
      <c r="B12" s="30" t="inlineStr">
        <is>
          <t>Budgeted Cost</t>
        </is>
      </c>
      <c r="C12" s="30" t="inlineStr">
        <is>
          <t>Actual Cost</t>
        </is>
      </c>
    </row>
    <row r="13">
      <c r="A13" s="31">
        <f>'Renovation Budget'!A5</f>
        <v/>
      </c>
      <c r="B13" s="7">
        <f>'Renovation Budget'!E5</f>
        <v/>
      </c>
      <c r="C13" s="7">
        <f>'Renovation Budget'!F5</f>
        <v/>
      </c>
    </row>
    <row r="14">
      <c r="A14" s="32">
        <f>'Renovation Budget'!A6</f>
        <v/>
      </c>
      <c r="B14" s="11">
        <f>'Renovation Budget'!E6</f>
        <v/>
      </c>
      <c r="C14" s="11">
        <f>'Renovation Budget'!F6</f>
        <v/>
      </c>
    </row>
    <row r="15">
      <c r="A15" s="31">
        <f>'Renovation Budget'!A7</f>
        <v/>
      </c>
      <c r="B15" s="7">
        <f>'Renovation Budget'!E7</f>
        <v/>
      </c>
      <c r="C15" s="7">
        <f>'Renovation Budget'!F7</f>
        <v/>
      </c>
    </row>
    <row r="16">
      <c r="A16" s="32">
        <f>'Renovation Budget'!A8</f>
        <v/>
      </c>
      <c r="B16" s="11">
        <f>'Renovation Budget'!E8</f>
        <v/>
      </c>
      <c r="C16" s="11">
        <f>'Renovation Budget'!F8</f>
        <v/>
      </c>
    </row>
    <row r="17">
      <c r="A17" s="31">
        <f>'Renovation Budget'!A9</f>
        <v/>
      </c>
      <c r="B17" s="7">
        <f>'Renovation Budget'!E9</f>
        <v/>
      </c>
      <c r="C17" s="7">
        <f>'Renovation Budget'!F9</f>
        <v/>
      </c>
    </row>
    <row r="18">
      <c r="A18" s="32">
        <f>'Renovation Budget'!A10</f>
        <v/>
      </c>
      <c r="B18" s="11">
        <f>'Renovation Budget'!E10</f>
        <v/>
      </c>
      <c r="C18" s="11">
        <f>'Renovation Budget'!F10</f>
        <v/>
      </c>
    </row>
    <row r="19">
      <c r="A19" s="31">
        <f>'Renovation Budget'!A11</f>
        <v/>
      </c>
      <c r="B19" s="7">
        <f>'Renovation Budget'!E11</f>
        <v/>
      </c>
      <c r="C19" s="7">
        <f>'Renovation Budget'!F11</f>
        <v/>
      </c>
    </row>
    <row r="20">
      <c r="A20" s="32">
        <f>'Renovation Budget'!A12</f>
        <v/>
      </c>
      <c r="B20" s="11">
        <f>'Renovation Budget'!E12</f>
        <v/>
      </c>
      <c r="C20" s="11">
        <f>'Renovation Budget'!F12</f>
        <v/>
      </c>
    </row>
    <row r="21">
      <c r="A21" s="31">
        <f>'Renovation Budget'!A13</f>
        <v/>
      </c>
      <c r="B21" s="7">
        <f>'Renovation Budget'!E13</f>
        <v/>
      </c>
      <c r="C21" s="7">
        <f>'Renovation Budget'!F13</f>
        <v/>
      </c>
    </row>
    <row r="22">
      <c r="A22" s="32">
        <f>'Renovation Budget'!A14</f>
        <v/>
      </c>
      <c r="B22" s="11">
        <f>'Renovation Budget'!E14</f>
        <v/>
      </c>
      <c r="C22" s="11">
        <f>'Renovation Budget'!F14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4" customWidth="1" min="1" max="1"/>
    <col width="95" customWidth="1" min="2" max="2"/>
  </cols>
  <sheetData>
    <row r="1" ht="24" customHeight="1">
      <c r="A1" s="21" t="inlineStr">
        <is>
          <t>How to Use This Workbook</t>
        </is>
      </c>
    </row>
    <row r="2"/>
    <row r="3">
      <c r="A3" s="33" t="inlineStr">
        <is>
          <t>Sheet</t>
        </is>
      </c>
      <c r="B3" s="33" t="inlineStr">
        <is>
          <t>Guidance</t>
        </is>
      </c>
    </row>
    <row r="4" ht="42" customHeight="1">
      <c r="A4" s="34" t="inlineStr">
        <is>
          <t>Renovation Budget</t>
        </is>
      </c>
      <c r="B4" s="5" t="inlineStr">
        <is>
          <t>Record every renovation category, room, contractor and cost. Enter Budgeted Cost and Actual Cost in the pale yellow cells. Variance, % of Total Budget and totals calculate automatically. Update Status using the dropdown list.</t>
        </is>
      </c>
    </row>
    <row r="5" ht="42" customHeight="1">
      <c r="A5" s="35" t="inlineStr">
        <is>
          <t>Contractor Payments</t>
        </is>
      </c>
      <c r="B5" s="10" t="inlineStr">
        <is>
          <t>Track each contractor invoice, NZBN, GST and payment status. GST at 15% and the total incl. GST calculate automatically. Use the Payment Status dropdown to mark invoices as Paid, Unpaid or Part Paid.</t>
        </is>
      </c>
    </row>
    <row r="6" ht="42" customHeight="1">
      <c r="A6" s="34" t="inlineStr">
        <is>
          <t>Dashboard</t>
        </is>
      </c>
      <c r="B6" s="5" t="inlineStr">
        <is>
          <t>View key metrics and charts summarising your renovation spend, including totals pulled automatically from the Renovation Budget and Contractor Payments sheets, plus a bar chart and pie chart of spend by category.</t>
        </is>
      </c>
    </row>
    <row r="7" ht="42" customHeight="1">
      <c r="A7" s="35" t="inlineStr">
        <is>
          <t>Editable Cells</t>
        </is>
      </c>
      <c r="B7" s="10" t="inlineStr">
        <is>
          <t>Pale yellow cells (Budgeted Cost, Actual Cost, Invoice Amount) are meant to be edited. All other cells contain formulas and should not normally be overtyped.</t>
        </is>
      </c>
    </row>
    <row r="8" ht="42" customHeight="1">
      <c r="A8" s="34" t="inlineStr">
        <is>
          <t>GST</t>
        </is>
      </c>
      <c r="B8" s="5" t="inlineStr">
        <is>
          <t>All GST calculations use the New Zealand standard rate of 15%. Confirm your contractor's GST/IRD number and NZBN before paying any invoice.</t>
        </is>
      </c>
    </row>
    <row r="9" ht="42" customHeight="1">
      <c r="A9" s="35" t="inlineStr">
        <is>
          <t>Currency</t>
        </is>
      </c>
      <c r="B9" s="10" t="inlineStr">
        <is>
          <t>All amounts are shown in New Zealand Dollars (NZD) using the format $1,234.56.</t>
        </is>
      </c>
    </row>
    <row r="10" ht="42" customHeight="1">
      <c r="A10" s="34" t="inlineStr">
        <is>
          <t>Support</t>
        </is>
      </c>
      <c r="B10" s="5" t="inlineStr">
        <is>
          <t>For renovation budgeting guidance, see the Building Performance and MBIE guidance at www.building.govt.nz, or consult a registered Quantity Surveyor.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2026-07-21T17:13:30Z</dcterms:created>
  <dcterms:modified xmlns:dcterms="http://purl.org/dc/terms/" xmlns:xsi="http://www.w3.org/2001/XMLSchema-instance" xsi:type="dcterms:W3CDTF">2026-07-21T17:13:30Z</dcterms:modified>
</cp:coreProperties>
</file>