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R348_Reconciliation" sheetId="1" state="visible" r:id="rId1"/>
    <sheet xmlns:r="http://schemas.openxmlformats.org/officeDocument/2006/relationships" name="Summary_Dashboard" sheetId="2" state="visible" r:id="rId2"/>
    <sheet xmlns:r="http://schemas.openxmlformats.org/officeDocument/2006/relationships" name="Lookups_And_Notes" sheetId="3" state="visible" r:id="rId3"/>
  </sheets>
  <definedNames/>
  <calcPr calcId="124519" fullCalcOnLoad="1"/>
</workbook>
</file>

<file path=xl/styles.xml><?xml version="1.0" encoding="utf-8"?>
<styleSheet xmlns="http://schemas.openxmlformats.org/spreadsheetml/2006/main">
  <numFmts count="2">
    <numFmt numFmtId="164" formatCode="DD/MM/YYYY"/>
    <numFmt numFmtId="165" formatCode="$#,##0.00"/>
  </numFmts>
  <fonts count="7">
    <font>
      <name val="Calibri"/>
      <family val="2"/>
      <color theme="1"/>
      <sz val="11"/>
      <scheme val="minor"/>
    </font>
    <font>
      <name val="Calibri"/>
      <b val="1"/>
      <color rgb="00FFFFFF"/>
      <sz val="13"/>
    </font>
    <font>
      <name val="Calibri"/>
      <b val="1"/>
      <color rgb="00FFFFFF"/>
      <sz val="11"/>
    </font>
    <font>
      <name val="Calibri"/>
      <sz val="10"/>
    </font>
    <font>
      <name val="Calibri"/>
      <b val="1"/>
      <sz val="10"/>
    </font>
    <font>
      <name val="Calibri"/>
      <b val="1"/>
      <color rgb="00FFFFFF"/>
      <sz val="10"/>
    </font>
    <font>
      <name val="Calibri"/>
      <b val="1"/>
      <color rgb="001E293B"/>
      <sz val="10"/>
    </font>
  </fonts>
  <fills count="8">
    <fill>
      <patternFill/>
    </fill>
    <fill>
      <patternFill patternType="gray125"/>
    </fill>
    <fill>
      <patternFill patternType="solid">
        <fgColor rgb="001E293B"/>
      </patternFill>
    </fill>
    <fill>
      <patternFill patternType="solid">
        <fgColor rgb="00F8FAFC"/>
      </patternFill>
    </fill>
    <fill>
      <patternFill patternType="solid">
        <fgColor rgb="00FFFBEB"/>
      </patternFill>
    </fill>
    <fill>
      <patternFill patternType="solid">
        <fgColor rgb="00FFFFFF"/>
      </patternFill>
    </fill>
    <fill>
      <patternFill patternType="solid">
        <fgColor rgb="0000843D"/>
      </patternFill>
    </fill>
    <fill>
      <patternFill patternType="solid">
        <fgColor rgb="00DBEAFE"/>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31">
    <xf numFmtId="0" fontId="0" fillId="0" borderId="0" pivotButton="0" quotePrefix="0" xfId="0"/>
    <xf numFmtId="0" fontId="1" fillId="2" borderId="1" applyAlignment="1" pivotButton="0" quotePrefix="0" xfId="0">
      <alignment horizontal="center" vertical="center" wrapText="1"/>
    </xf>
    <xf numFmtId="0" fontId="2" fillId="2" borderId="1" applyAlignment="1" pivotButton="0" quotePrefix="0" xfId="0">
      <alignment horizontal="center" vertical="center" wrapText="1"/>
    </xf>
    <xf numFmtId="164" fontId="3" fillId="3" borderId="1" applyAlignment="1" pivotButton="0" quotePrefix="0" xfId="0">
      <alignment horizontal="center" vertical="center" wrapText="1"/>
    </xf>
    <xf numFmtId="0" fontId="4" fillId="3" borderId="1" applyAlignment="1" pivotButton="0" quotePrefix="0" xfId="0">
      <alignment horizontal="left" vertical="center" wrapText="1"/>
    </xf>
    <xf numFmtId="0" fontId="3" fillId="3" borderId="1" applyAlignment="1" pivotButton="0" quotePrefix="0" xfId="0">
      <alignment horizontal="center" vertical="center" wrapText="1"/>
    </xf>
    <xf numFmtId="165" fontId="3" fillId="4" borderId="1" applyAlignment="1" pivotButton="0" quotePrefix="0" xfId="0">
      <alignment horizontal="right" vertical="center"/>
    </xf>
    <xf numFmtId="165" fontId="4" fillId="3" borderId="1" applyAlignment="1" pivotButton="0" quotePrefix="0" xfId="0">
      <alignment horizontal="right" vertical="center"/>
    </xf>
    <xf numFmtId="165" fontId="3" fillId="3" borderId="1" applyAlignment="1" pivotButton="0" quotePrefix="0" xfId="0">
      <alignment horizontal="right" vertical="center"/>
    </xf>
    <xf numFmtId="0" fontId="3" fillId="3" borderId="1" applyAlignment="1" pivotButton="0" quotePrefix="0" xfId="0">
      <alignment horizontal="left" vertical="center" wrapText="1"/>
    </xf>
    <xf numFmtId="164" fontId="3" fillId="5" borderId="1" applyAlignment="1" pivotButton="0" quotePrefix="0" xfId="0">
      <alignment horizontal="center" vertical="center" wrapText="1"/>
    </xf>
    <xf numFmtId="0" fontId="4" fillId="5" borderId="1" applyAlignment="1" pivotButton="0" quotePrefix="0" xfId="0">
      <alignment horizontal="left" vertical="center" wrapText="1"/>
    </xf>
    <xf numFmtId="0" fontId="3" fillId="5" borderId="1" applyAlignment="1" pivotButton="0" quotePrefix="0" xfId="0">
      <alignment horizontal="center" vertical="center" wrapText="1"/>
    </xf>
    <xf numFmtId="165" fontId="4" fillId="5" borderId="1" applyAlignment="1" pivotButton="0" quotePrefix="0" xfId="0">
      <alignment horizontal="right" vertical="center"/>
    </xf>
    <xf numFmtId="165" fontId="3" fillId="5" borderId="1" applyAlignment="1" pivotButton="0" quotePrefix="0" xfId="0">
      <alignment horizontal="right" vertical="center"/>
    </xf>
    <xf numFmtId="0" fontId="3" fillId="5" borderId="1" applyAlignment="1" pivotButton="0" quotePrefix="0" xfId="0">
      <alignment horizontal="left" vertical="center" wrapText="1"/>
    </xf>
    <xf numFmtId="0" fontId="0" fillId="6" borderId="1" pivotButton="0" quotePrefix="0" xfId="0"/>
    <xf numFmtId="0" fontId="2" fillId="6" borderId="1" applyAlignment="1" pivotButton="0" quotePrefix="0" xfId="0">
      <alignment horizontal="center" vertical="center" wrapText="1"/>
    </xf>
    <xf numFmtId="165" fontId="5" fillId="6" borderId="1" applyAlignment="1" pivotButton="0" quotePrefix="0" xfId="0">
      <alignment horizontal="right" vertical="center"/>
    </xf>
    <xf numFmtId="0" fontId="4" fillId="3" borderId="1" applyAlignment="1" pivotButton="0" quotePrefix="0" xfId="0">
      <alignment horizontal="right" vertical="center"/>
    </xf>
    <xf numFmtId="0" fontId="4" fillId="5" borderId="1" applyAlignment="1" pivotButton="0" quotePrefix="0" xfId="0">
      <alignment horizontal="right" vertical="center"/>
    </xf>
    <xf numFmtId="3" fontId="4" fillId="3" borderId="1" applyAlignment="1" pivotButton="0" quotePrefix="0" xfId="0">
      <alignment horizontal="right" vertical="center"/>
    </xf>
    <xf numFmtId="3" fontId="4" fillId="5" borderId="1" applyAlignment="1" pivotButton="0" quotePrefix="0" xfId="0">
      <alignment horizontal="right" vertical="center"/>
    </xf>
    <xf numFmtId="0" fontId="5" fillId="6" borderId="1" applyAlignment="1" pivotButton="0" quotePrefix="0" xfId="0">
      <alignment horizontal="center" vertical="center" wrapText="1"/>
    </xf>
    <xf numFmtId="0" fontId="2" fillId="2" borderId="1" pivotButton="0" quotePrefix="0" xfId="0"/>
    <xf numFmtId="0" fontId="3" fillId="0" borderId="1" pivotButton="0" quotePrefix="0" xfId="0"/>
    <xf numFmtId="3" fontId="0" fillId="0" borderId="1" pivotButton="0" quotePrefix="0" xfId="0"/>
    <xf numFmtId="0" fontId="6" fillId="7" borderId="1" applyAlignment="1" pivotButton="0" quotePrefix="0" xfId="0">
      <alignment horizontal="left" vertical="center" wrapText="1"/>
    </xf>
    <xf numFmtId="0" fontId="3" fillId="5" borderId="1" applyAlignment="1" pivotButton="0" quotePrefix="0" xfId="0">
      <alignment horizontal="left" vertical="top" wrapText="1"/>
    </xf>
    <xf numFmtId="0" fontId="0" fillId="0" borderId="4" pivotButton="0" quotePrefix="0" xfId="0"/>
    <xf numFmtId="0" fontId="0" fillId="0" borderId="5" pivotButton="0" quotePrefix="0" xfId="0"/>
  </cellXfs>
  <cellStyles count="1">
    <cellStyle name="Normal" xfId="0" builtinId="0" hidden="0"/>
  </cellStyles>
  <dxfs count="2">
    <dxf>
      <font>
        <b val="1"/>
        <color rgb="00FFFFFF"/>
      </font>
      <fill>
        <patternFill patternType="solid">
          <fgColor rgb="00DC2626"/>
        </patternFill>
      </fill>
    </dxf>
    <dxf>
      <font>
        <b val="1"/>
        <color rgb="00FFFFFF"/>
      </font>
      <fill>
        <patternFill patternType="solid">
          <fgColor rgb="0016A34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Gross Earnings vs PAYE by Employee</a:t>
            </a:r>
          </a:p>
        </rich>
      </tx>
    </title>
    <plotArea>
      <barChart>
        <barDir val="col"/>
        <grouping val="clustered"/>
        <ser>
          <idx val="0"/>
          <order val="0"/>
          <tx>
            <strRef>
              <f>'Summary_Dashboard'!B15</f>
            </strRef>
          </tx>
          <spPr>
            <a:ln xmlns:a="http://schemas.openxmlformats.org/drawingml/2006/main">
              <a:prstDash val="solid"/>
            </a:ln>
          </spPr>
          <cat>
            <numRef>
              <f>'Summary_Dashboard'!$A$16:$A$24</f>
            </numRef>
          </cat>
          <val>
            <numRef>
              <f>'Summary_Dashboard'!$B$16:$B$24</f>
            </numRef>
          </val>
        </ser>
        <ser>
          <idx val="1"/>
          <order val="1"/>
          <tx>
            <strRef>
              <f>'Summary_Dashboard'!C15</f>
            </strRef>
          </tx>
          <spPr>
            <a:ln xmlns:a="http://schemas.openxmlformats.org/drawingml/2006/main">
              <a:prstDash val="solid"/>
            </a:ln>
          </spPr>
          <cat>
            <numRef>
              <f>'Summary_Dashboard'!$A$16:$A$24</f>
            </numRef>
          </cat>
          <val>
            <numRef>
              <f>'Summary_Dashboard'!$C$16:$C$24</f>
            </numRef>
          </val>
        </ser>
        <ser>
          <idx val="2"/>
          <order val="2"/>
          <tx>
            <strRef>
              <f>'Summary_Dashboard'!D15</f>
            </strRef>
          </tx>
          <spPr>
            <a:ln xmlns:a="http://schemas.openxmlformats.org/drawingml/2006/main">
              <a:prstDash val="solid"/>
            </a:ln>
          </spPr>
          <cat>
            <numRef>
              <f>'Summary_Dashboard'!$A$16:$A$24</f>
            </numRef>
          </cat>
          <val>
            <numRef>
              <f>'Summary_Dashboard'!$D$16:$D$24</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Employee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(NZD)</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Reconciliation Status</a:t>
            </a:r>
          </a:p>
        </rich>
      </tx>
    </title>
    <plotArea>
      <pieChart>
        <varyColors val="1"/>
        <ser>
          <idx val="0"/>
          <order val="0"/>
          <tx>
            <strRef>
              <f>'Summary_Dashboard'!G15</f>
            </strRef>
          </tx>
          <spPr>
            <a:ln xmlns:a="http://schemas.openxmlformats.org/drawingml/2006/main">
              <a:prstDash val="solid"/>
            </a:ln>
          </spPr>
          <cat>
            <numRef>
              <f>'Summary_Dashboard'!$F$16:$F$17</f>
            </numRef>
          </cat>
          <val>
            <numRef>
              <f>'Summary_Dashboard'!$G$16:$G$17</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5</col>
      <colOff>0</colOff>
      <row>2</row>
      <rowOff>0</rowOff>
    </from>
    <ext cx="7920000" cy="50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19</row>
      <rowOff>0</rowOff>
    </from>
    <ext cx="5040000" cy="432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P12"/>
  <sheetViews>
    <sheetView workbookViewId="0">
      <pane ySplit="2" topLeftCell="A3" activePane="bottomLeft" state="frozen"/>
      <selection pane="bottomLeft" activeCell="A1" sqref="A1"/>
    </sheetView>
  </sheetViews>
  <sheetFormatPr baseColWidth="8" defaultRowHeight="15"/>
  <cols>
    <col width="16" customWidth="1" min="1" max="1"/>
    <col width="22" customWidth="1" min="2" max="2"/>
    <col width="18" customWidth="1" min="3" max="3"/>
    <col width="20" customWidth="1" min="4" max="4"/>
    <col width="20" customWidth="1" min="5" max="5"/>
    <col width="22" customWidth="1" min="6" max="6"/>
    <col width="23" customWidth="1" min="7" max="7"/>
    <col width="14" customWidth="1" min="8" max="8"/>
    <col width="14" customWidth="1" min="9" max="9"/>
    <col width="26" customWidth="1" min="10" max="10"/>
    <col width="16" customWidth="1" min="11" max="11"/>
    <col width="28" customWidth="1" min="12" max="12"/>
    <col width="26" customWidth="1" min="13" max="13"/>
    <col width="18" customWidth="1" min="14" max="14"/>
    <col width="14" customWidth="1" min="15" max="15"/>
    <col width="30" customWidth="1" min="16" max="16"/>
  </cols>
  <sheetData>
    <row r="1" ht="28" customHeight="1">
      <c r="A1" s="1" t="inlineStr">
        <is>
          <t>IR348 Employer Schedule Reconciliation — 2026</t>
        </is>
      </c>
      <c r="B1" s="29" t="n"/>
      <c r="C1" s="29" t="n"/>
      <c r="D1" s="29" t="n"/>
      <c r="E1" s="29" t="n"/>
      <c r="F1" s="29" t="n"/>
      <c r="G1" s="29" t="n"/>
      <c r="H1" s="29" t="n"/>
      <c r="I1" s="29" t="n"/>
      <c r="J1" s="29" t="n"/>
      <c r="K1" s="29" t="n"/>
      <c r="L1" s="29" t="n"/>
      <c r="M1" s="29" t="n"/>
      <c r="N1" s="29" t="n"/>
      <c r="O1" s="29" t="n"/>
      <c r="P1" s="30" t="n"/>
    </row>
    <row r="2" ht="40" customHeight="1">
      <c r="A2" s="2" t="inlineStr">
        <is>
          <t>Pay Period End</t>
        </is>
      </c>
      <c r="B2" s="2" t="inlineStr">
        <is>
          <t>Employee Name</t>
        </is>
      </c>
      <c r="C2" s="2" t="inlineStr">
        <is>
          <t>NZBN / IRD Ref</t>
        </is>
      </c>
      <c r="D2" s="2" t="inlineStr">
        <is>
          <t>Gross Earnings ($)</t>
        </is>
      </c>
      <c r="E2" s="2" t="inlineStr">
        <is>
          <t>PAYE Deducted ($)</t>
        </is>
      </c>
      <c r="F2" s="2" t="inlineStr">
        <is>
          <t>KiwiSaver Employee ($)</t>
        </is>
      </c>
      <c r="G2" s="2" t="inlineStr">
        <is>
          <t>KiwiSaver Employer ($)</t>
        </is>
      </c>
      <c r="H2" s="2" t="inlineStr">
        <is>
          <t>ESCT ($)</t>
        </is>
      </c>
      <c r="I2" s="2" t="inlineStr">
        <is>
          <t>ACC Levy ($)</t>
        </is>
      </c>
      <c r="J2" s="2" t="inlineStr">
        <is>
          <t>Student Loan Deduction ($)</t>
        </is>
      </c>
      <c r="K2" s="2" t="inlineStr">
        <is>
          <t>Child Support ($)</t>
        </is>
      </c>
      <c r="L2" s="2" t="inlineStr">
        <is>
          <t>Total Payroll Deductions ($)</t>
        </is>
      </c>
      <c r="M2" s="2" t="inlineStr">
        <is>
          <t>IR348 Submitted PAYE ($)</t>
        </is>
      </c>
      <c r="N2" s="2" t="inlineStr">
        <is>
          <t>Variance PAYE ($)</t>
        </is>
      </c>
      <c r="O2" s="2" t="inlineStr">
        <is>
          <t>Reconciled?</t>
        </is>
      </c>
      <c r="P2" s="2" t="inlineStr">
        <is>
          <t>Notes</t>
        </is>
      </c>
    </row>
    <row r="3">
      <c r="A3" s="3" t="inlineStr">
        <is>
          <t>31/05/2026</t>
        </is>
      </c>
      <c r="B3" s="4" t="inlineStr">
        <is>
          <t>Aroha Wilson</t>
        </is>
      </c>
      <c r="C3" s="5" t="inlineStr">
        <is>
          <t>21-345678-01</t>
        </is>
      </c>
      <c r="D3" s="6" t="n">
        <v>6250</v>
      </c>
      <c r="E3" s="6" t="n">
        <v>1562.5</v>
      </c>
      <c r="F3" s="6" t="n">
        <v>187.5</v>
      </c>
      <c r="G3" s="6" t="n">
        <v>187.5</v>
      </c>
      <c r="H3" s="6" t="n">
        <v>56.25</v>
      </c>
      <c r="I3" s="6" t="n">
        <v>87.5</v>
      </c>
      <c r="J3" s="6" t="n">
        <v>0</v>
      </c>
      <c r="K3" s="6" t="n">
        <v>0</v>
      </c>
      <c r="L3" s="7">
        <f>SUM(E3,F3,G3,H3,I3,J3,K3)</f>
        <v/>
      </c>
      <c r="M3" s="6" t="n">
        <v>1562.5</v>
      </c>
      <c r="N3" s="8">
        <f>M3-E3</f>
        <v/>
      </c>
      <c r="O3" s="5">
        <f>IF(ABS(N3)&lt;=0.01,"Y","N")</f>
        <v/>
      </c>
      <c r="P3" s="9" t="inlineStr"/>
    </row>
    <row r="4">
      <c r="A4" s="10" t="inlineStr">
        <is>
          <t>31/05/2026</t>
        </is>
      </c>
      <c r="B4" s="11" t="inlineStr">
        <is>
          <t>Liam Patel</t>
        </is>
      </c>
      <c r="C4" s="12" t="inlineStr">
        <is>
          <t>21-456789-02</t>
        </is>
      </c>
      <c r="D4" s="6" t="n">
        <v>5800</v>
      </c>
      <c r="E4" s="6" t="n">
        <v>1218</v>
      </c>
      <c r="F4" s="6" t="n">
        <v>174</v>
      </c>
      <c r="G4" s="6" t="n">
        <v>174</v>
      </c>
      <c r="H4" s="6" t="n">
        <v>52.2</v>
      </c>
      <c r="I4" s="6" t="n">
        <v>81.2</v>
      </c>
      <c r="J4" s="6" t="n">
        <v>290</v>
      </c>
      <c r="K4" s="6" t="n">
        <v>0</v>
      </c>
      <c r="L4" s="13">
        <f>SUM(E4,F4,G4,H4,I4,J4,K4)</f>
        <v/>
      </c>
      <c r="M4" s="6" t="n">
        <v>1218</v>
      </c>
      <c r="N4" s="14">
        <f>M4-E4</f>
        <v/>
      </c>
      <c r="O4" s="12">
        <f>IF(ABS(N4)&lt;=0.01,"Y","N")</f>
        <v/>
      </c>
      <c r="P4" s="15" t="inlineStr"/>
    </row>
    <row r="5">
      <c r="A5" s="3" t="inlineStr">
        <is>
          <t>31/05/2026</t>
        </is>
      </c>
      <c r="B5" s="4" t="inlineStr">
        <is>
          <t>Charlotte Brown</t>
        </is>
      </c>
      <c r="C5" s="5" t="inlineStr">
        <is>
          <t>21-567890-03</t>
        </is>
      </c>
      <c r="D5" s="6" t="n">
        <v>7100</v>
      </c>
      <c r="E5" s="6" t="n">
        <v>1988</v>
      </c>
      <c r="F5" s="6" t="n">
        <v>213</v>
      </c>
      <c r="G5" s="6" t="n">
        <v>213</v>
      </c>
      <c r="H5" s="6" t="n">
        <v>63.9</v>
      </c>
      <c r="I5" s="6" t="n">
        <v>99.40000000000001</v>
      </c>
      <c r="J5" s="6" t="n">
        <v>0</v>
      </c>
      <c r="K5" s="6" t="n">
        <v>150</v>
      </c>
      <c r="L5" s="7">
        <f>SUM(E5,F5,G5,H5,I5,J5,K5)</f>
        <v/>
      </c>
      <c r="M5" s="6" t="n">
        <v>1990.5</v>
      </c>
      <c r="N5" s="8">
        <f>M5-E5</f>
        <v/>
      </c>
      <c r="O5" s="5">
        <f>IF(ABS(N5)&lt;=0.01,"Y","N")</f>
        <v/>
      </c>
      <c r="P5" s="9" t="inlineStr">
        <is>
          <t>Mismatch — check IR348 line 3</t>
        </is>
      </c>
    </row>
    <row r="6">
      <c r="A6" s="10" t="inlineStr">
        <is>
          <t>31/05/2026</t>
        </is>
      </c>
      <c r="B6" s="11" t="inlineStr">
        <is>
          <t>Manaia Ngata</t>
        </is>
      </c>
      <c r="C6" s="12" t="inlineStr">
        <is>
          <t>21-678901-04</t>
        </is>
      </c>
      <c r="D6" s="6" t="n">
        <v>4900</v>
      </c>
      <c r="E6" s="6" t="n">
        <v>980</v>
      </c>
      <c r="F6" s="6" t="n">
        <v>147</v>
      </c>
      <c r="G6" s="6" t="n">
        <v>147</v>
      </c>
      <c r="H6" s="6" t="n">
        <v>44.1</v>
      </c>
      <c r="I6" s="6" t="n">
        <v>68.59999999999999</v>
      </c>
      <c r="J6" s="6" t="n">
        <v>245</v>
      </c>
      <c r="K6" s="6" t="n">
        <v>0</v>
      </c>
      <c r="L6" s="13">
        <f>SUM(E6,F6,G6,H6,I6,J6,K6)</f>
        <v/>
      </c>
      <c r="M6" s="6" t="n">
        <v>980</v>
      </c>
      <c r="N6" s="14">
        <f>M6-E6</f>
        <v/>
      </c>
      <c r="O6" s="12">
        <f>IF(ABS(N6)&lt;=0.01,"Y","N")</f>
        <v/>
      </c>
      <c r="P6" s="15" t="inlineStr"/>
    </row>
    <row r="7">
      <c r="A7" s="3" t="inlineStr">
        <is>
          <t>31/05/2026</t>
        </is>
      </c>
      <c r="B7" s="4" t="inlineStr">
        <is>
          <t>Sophie Taylor</t>
        </is>
      </c>
      <c r="C7" s="5" t="inlineStr">
        <is>
          <t>21-789012-05</t>
        </is>
      </c>
      <c r="D7" s="6" t="n">
        <v>6600</v>
      </c>
      <c r="E7" s="6" t="n">
        <v>1716</v>
      </c>
      <c r="F7" s="6" t="n">
        <v>198</v>
      </c>
      <c r="G7" s="6" t="n">
        <v>198</v>
      </c>
      <c r="H7" s="6" t="n">
        <v>59.4</v>
      </c>
      <c r="I7" s="6" t="n">
        <v>92.40000000000001</v>
      </c>
      <c r="J7" s="6" t="n">
        <v>0</v>
      </c>
      <c r="K7" s="6" t="n">
        <v>0</v>
      </c>
      <c r="L7" s="7">
        <f>SUM(E7,F7,G7,H7,I7,J7,K7)</f>
        <v/>
      </c>
      <c r="M7" s="6" t="n">
        <v>1716</v>
      </c>
      <c r="N7" s="8">
        <f>M7-E7</f>
        <v/>
      </c>
      <c r="O7" s="5">
        <f>IF(ABS(N7)&lt;=0.01,"Y","N")</f>
        <v/>
      </c>
      <c r="P7" s="9" t="inlineStr"/>
    </row>
    <row r="8">
      <c r="A8" s="10" t="inlineStr">
        <is>
          <t>31/05/2026</t>
        </is>
      </c>
      <c r="B8" s="11" t="inlineStr">
        <is>
          <t>Hemi Rangi</t>
        </is>
      </c>
      <c r="C8" s="12" t="inlineStr">
        <is>
          <t>21-890123-06</t>
        </is>
      </c>
      <c r="D8" s="6" t="n">
        <v>5200</v>
      </c>
      <c r="E8" s="6" t="n">
        <v>1092</v>
      </c>
      <c r="F8" s="6" t="n">
        <v>156</v>
      </c>
      <c r="G8" s="6" t="n">
        <v>156</v>
      </c>
      <c r="H8" s="6" t="n">
        <v>46.8</v>
      </c>
      <c r="I8" s="6" t="n">
        <v>72.8</v>
      </c>
      <c r="J8" s="6" t="n">
        <v>260</v>
      </c>
      <c r="K8" s="6" t="n">
        <v>0</v>
      </c>
      <c r="L8" s="13">
        <f>SUM(E8,F8,G8,H8,I8,J8,K8)</f>
        <v/>
      </c>
      <c r="M8" s="6" t="n">
        <v>1095</v>
      </c>
      <c r="N8" s="14">
        <f>M8-E8</f>
        <v/>
      </c>
      <c r="O8" s="12">
        <f>IF(ABS(N8)&lt;=0.01,"Y","N")</f>
        <v/>
      </c>
      <c r="P8" s="15" t="inlineStr">
        <is>
          <t>Mismatch — check IR348 line 6</t>
        </is>
      </c>
    </row>
    <row r="9">
      <c r="A9" s="3" t="inlineStr">
        <is>
          <t>31/05/2026</t>
        </is>
      </c>
      <c r="B9" s="4" t="inlineStr">
        <is>
          <t>Olivia King</t>
        </is>
      </c>
      <c r="C9" s="5" t="inlineStr">
        <is>
          <t>21-901234-07</t>
        </is>
      </c>
      <c r="D9" s="6" t="n">
        <v>7800</v>
      </c>
      <c r="E9" s="6" t="n">
        <v>2340</v>
      </c>
      <c r="F9" s="6" t="n">
        <v>234</v>
      </c>
      <c r="G9" s="6" t="n">
        <v>234</v>
      </c>
      <c r="H9" s="6" t="n">
        <v>70.2</v>
      </c>
      <c r="I9" s="6" t="n">
        <v>109.2</v>
      </c>
      <c r="J9" s="6" t="n">
        <v>0</v>
      </c>
      <c r="K9" s="6" t="n">
        <v>200</v>
      </c>
      <c r="L9" s="7">
        <f>SUM(E9,F9,G9,H9,I9,J9,K9)</f>
        <v/>
      </c>
      <c r="M9" s="6" t="n">
        <v>2340</v>
      </c>
      <c r="N9" s="8">
        <f>M9-E9</f>
        <v/>
      </c>
      <c r="O9" s="5">
        <f>IF(ABS(N9)&lt;=0.01,"Y","N")</f>
        <v/>
      </c>
      <c r="P9" s="9" t="inlineStr"/>
    </row>
    <row r="10">
      <c r="A10" s="10" t="inlineStr">
        <is>
          <t>31/05/2026</t>
        </is>
      </c>
      <c r="B10" s="11" t="inlineStr">
        <is>
          <t>Tama Roberts</t>
        </is>
      </c>
      <c r="C10" s="12" t="inlineStr">
        <is>
          <t>21-012345-08</t>
        </is>
      </c>
      <c r="D10" s="6" t="n">
        <v>5500</v>
      </c>
      <c r="E10" s="6" t="n">
        <v>1210</v>
      </c>
      <c r="F10" s="6" t="n">
        <v>165</v>
      </c>
      <c r="G10" s="6" t="n">
        <v>165</v>
      </c>
      <c r="H10" s="6" t="n">
        <v>49.5</v>
      </c>
      <c r="I10" s="6" t="n">
        <v>77</v>
      </c>
      <c r="J10" s="6" t="n">
        <v>275</v>
      </c>
      <c r="K10" s="6" t="n">
        <v>0</v>
      </c>
      <c r="L10" s="13">
        <f>SUM(E10,F10,G10,H10,I10,J10,K10)</f>
        <v/>
      </c>
      <c r="M10" s="6" t="n">
        <v>1210</v>
      </c>
      <c r="N10" s="14">
        <f>M10-E10</f>
        <v/>
      </c>
      <c r="O10" s="12">
        <f>IF(ABS(N10)&lt;=0.01,"Y","N")</f>
        <v/>
      </c>
      <c r="P10" s="15" t="inlineStr"/>
    </row>
    <row r="11">
      <c r="A11" s="3" t="inlineStr">
        <is>
          <t>31/05/2026</t>
        </is>
      </c>
      <c r="B11" s="4" t="inlineStr">
        <is>
          <t>Ngaire Thompson</t>
        </is>
      </c>
      <c r="C11" s="5" t="inlineStr">
        <is>
          <t>21-123456-09</t>
        </is>
      </c>
      <c r="D11" s="6" t="n">
        <v>6100</v>
      </c>
      <c r="E11" s="6" t="n">
        <v>1464</v>
      </c>
      <c r="F11" s="6" t="n">
        <v>183</v>
      </c>
      <c r="G11" s="6" t="n">
        <v>183</v>
      </c>
      <c r="H11" s="6" t="n">
        <v>54.9</v>
      </c>
      <c r="I11" s="6" t="n">
        <v>85.40000000000001</v>
      </c>
      <c r="J11" s="6" t="n">
        <v>0</v>
      </c>
      <c r="K11" s="6" t="n">
        <v>0</v>
      </c>
      <c r="L11" s="7">
        <f>SUM(E11,F11,G11,H11,I11,J11,K11)</f>
        <v/>
      </c>
      <c r="M11" s="6" t="n">
        <v>1464</v>
      </c>
      <c r="N11" s="8">
        <f>M11-E11</f>
        <v/>
      </c>
      <c r="O11" s="5">
        <f>IF(ABS(N11)&lt;=0.01,"Y","N")</f>
        <v/>
      </c>
      <c r="P11" s="9" t="inlineStr"/>
    </row>
    <row r="12" ht="20" customHeight="1">
      <c r="A12" s="16" t="n"/>
      <c r="B12" s="17" t="inlineStr">
        <is>
          <t>TOTALS</t>
        </is>
      </c>
      <c r="C12" s="16" t="n"/>
      <c r="D12" s="18">
        <f>SUM(D3:D11)</f>
        <v/>
      </c>
      <c r="E12" s="18">
        <f>SUM(E3:E11)</f>
        <v/>
      </c>
      <c r="F12" s="18">
        <f>SUM(F3:F11)</f>
        <v/>
      </c>
      <c r="G12" s="18">
        <f>SUM(G3:G11)</f>
        <v/>
      </c>
      <c r="H12" s="18">
        <f>SUM(H3:H11)</f>
        <v/>
      </c>
      <c r="I12" s="18">
        <f>SUM(I3:I11)</f>
        <v/>
      </c>
      <c r="J12" s="18">
        <f>SUM(J3:J11)</f>
        <v/>
      </c>
      <c r="K12" s="18">
        <f>SUM(K3:K11)</f>
        <v/>
      </c>
      <c r="L12" s="18">
        <f>SUM(L3:L11)</f>
        <v/>
      </c>
      <c r="M12" s="18">
        <f>SUM(M3:M11)</f>
        <v/>
      </c>
      <c r="N12" s="18">
        <f>SUM(N3:N11)</f>
        <v/>
      </c>
      <c r="O12" s="16" t="n"/>
      <c r="P12" s="16" t="n"/>
    </row>
  </sheetData>
  <mergeCells count="1">
    <mergeCell ref="A1:P1"/>
  </mergeCells>
  <conditionalFormatting sqref="N3:N11">
    <cfRule type="expression" priority="1" dxfId="0" stopIfTrue="1">
      <formula>ABS(N3)&gt;0.01</formula>
    </cfRule>
    <cfRule type="expression" priority="2" dxfId="1" stopIfTrue="1">
      <formula>ABS(N3)&lt;=0.01</formula>
    </cfRule>
  </conditionalFormatting>
  <conditionalFormatting sqref="O3:O11">
    <cfRule type="expression" priority="3" dxfId="0" stopIfTrue="1">
      <formula>O3="N"</formula>
    </cfRule>
    <cfRule type="expression" priority="4" dxfId="1" stopIfTrue="1">
      <formula>O3="Y"</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24"/>
  <sheetViews>
    <sheetView workbookViewId="0">
      <selection activeCell="A1" sqref="A1"/>
    </sheetView>
  </sheetViews>
  <sheetFormatPr baseColWidth="8" defaultRowHeight="15"/>
  <cols>
    <col width="32" customWidth="1" min="1" max="1"/>
    <col width="28" customWidth="1" min="2" max="2"/>
    <col width="22" customWidth="1" min="3" max="3"/>
    <col width="22" customWidth="1" min="4" max="4"/>
    <col width="4" customWidth="1" min="5" max="5"/>
    <col width="22" customWidth="1" min="6" max="6"/>
    <col width="14" customWidth="1" min="7" max="7"/>
  </cols>
  <sheetData>
    <row r="1" ht="30" customHeight="1">
      <c r="A1" s="1" t="inlineStr">
        <is>
          <t>IR348 Employer Schedule — Summary Dashboard</t>
        </is>
      </c>
      <c r="B1" s="29" t="n"/>
      <c r="C1" s="29" t="n"/>
      <c r="D1" s="30" t="n"/>
    </row>
    <row r="2" ht="24" customHeight="1">
      <c r="A2" s="2" t="inlineStr">
        <is>
          <t>Metric</t>
        </is>
      </c>
      <c r="B2" s="2" t="inlineStr">
        <is>
          <t>Value</t>
        </is>
      </c>
    </row>
    <row r="3">
      <c r="A3" s="4" t="inlineStr">
        <is>
          <t>Reporting Month</t>
        </is>
      </c>
      <c r="B3" s="19" t="inlineStr">
        <is>
          <t>May 2026</t>
        </is>
      </c>
    </row>
    <row r="4">
      <c r="A4" s="11" t="inlineStr">
        <is>
          <t>Total Gross Earnings</t>
        </is>
      </c>
      <c r="B4" s="20">
        <f>SUM(IR348_Reconciliation!D:D)</f>
        <v/>
      </c>
    </row>
    <row r="5">
      <c r="A5" s="4" t="inlineStr">
        <is>
          <t>Total PAYE Deducted</t>
        </is>
      </c>
      <c r="B5" s="7">
        <f>SUM(IR348_Reconciliation!E:E)</f>
        <v/>
      </c>
    </row>
    <row r="6">
      <c r="A6" s="11" t="inlineStr">
        <is>
          <t>Total IR348 Submitted PAYE</t>
        </is>
      </c>
      <c r="B6" s="13">
        <f>SUM(IR348_Reconciliation!M:M)</f>
        <v/>
      </c>
    </row>
    <row r="7">
      <c r="A7" s="4" t="inlineStr">
        <is>
          <t>Total Variance</t>
        </is>
      </c>
      <c r="B7" s="7">
        <f>SUM(IR348_Reconciliation!N:N)</f>
        <v/>
      </c>
    </row>
    <row r="8">
      <c r="A8" s="11" t="inlineStr">
        <is>
          <t>Reconciled Lines</t>
        </is>
      </c>
      <c r="B8" s="13">
        <f>COUNTIF(IR348_Reconciliation!O:O,"Y")</f>
        <v/>
      </c>
    </row>
    <row r="9">
      <c r="A9" s="4" t="inlineStr">
        <is>
          <t>Unreconciled Lines</t>
        </is>
      </c>
      <c r="B9" s="21">
        <f>COUNTIF(IR348_Reconciliation!O:O,"N")</f>
        <v/>
      </c>
    </row>
    <row r="10">
      <c r="A10" s="11" t="inlineStr">
        <is>
          <t>Average Gross Earnings</t>
        </is>
      </c>
      <c r="B10" s="22">
        <f>IFERROR(AVERAGE(IR348_Reconciliation!D2:D100),0)</f>
        <v/>
      </c>
    </row>
    <row r="11">
      <c r="A11" s="4" t="inlineStr">
        <is>
          <t>Compliance Status</t>
        </is>
      </c>
      <c r="B11" s="19">
        <f>IF(B9=0,"Ready to file","Review differences")</f>
        <v/>
      </c>
    </row>
    <row r="12"/>
    <row r="13"/>
    <row r="14">
      <c r="A14" s="23" t="inlineStr">
        <is>
          <t>Employee Earnings vs PAYE Comparison</t>
        </is>
      </c>
      <c r="B14" s="29" t="n"/>
      <c r="C14" s="29" t="n"/>
      <c r="D14" s="30" t="n"/>
      <c r="F14" s="23" t="inlineStr">
        <is>
          <t>Reconciled vs Unreconciled</t>
        </is>
      </c>
    </row>
    <row r="15">
      <c r="A15" s="2" t="inlineStr">
        <is>
          <t>Employee</t>
        </is>
      </c>
      <c r="B15" s="2" t="inlineStr">
        <is>
          <t>Gross Earnings ($)</t>
        </is>
      </c>
      <c r="C15" s="2" t="inlineStr">
        <is>
          <t>PAYE Deducted ($)</t>
        </is>
      </c>
      <c r="D15" s="2" t="inlineStr">
        <is>
          <t>IR348 Submitted PAYE ($)</t>
        </is>
      </c>
      <c r="F15" s="24" t="inlineStr">
        <is>
          <t>Status</t>
        </is>
      </c>
      <c r="G15" s="24" t="inlineStr">
        <is>
          <t>Count</t>
        </is>
      </c>
    </row>
    <row r="16">
      <c r="A16" s="9" t="inlineStr">
        <is>
          <t>Aroha Wilson</t>
        </is>
      </c>
      <c r="B16" s="8" t="n">
        <v>6250</v>
      </c>
      <c r="C16" s="8" t="n">
        <v>1562.5</v>
      </c>
      <c r="D16" s="8" t="n">
        <v>1562.5</v>
      </c>
      <c r="F16" s="25" t="inlineStr">
        <is>
          <t>Reconciled (Y)</t>
        </is>
      </c>
      <c r="G16" s="26">
        <f>B8</f>
        <v/>
      </c>
    </row>
    <row r="17">
      <c r="A17" s="15" t="inlineStr">
        <is>
          <t>Liam Patel</t>
        </is>
      </c>
      <c r="B17" s="14" t="n">
        <v>5800</v>
      </c>
      <c r="C17" s="14" t="n">
        <v>1218</v>
      </c>
      <c r="D17" s="14" t="n">
        <v>1218</v>
      </c>
      <c r="F17" s="25" t="inlineStr">
        <is>
          <t>Unreconciled (N)</t>
        </is>
      </c>
      <c r="G17" s="26">
        <f>B9</f>
        <v/>
      </c>
    </row>
    <row r="18">
      <c r="A18" s="9" t="inlineStr">
        <is>
          <t>Charlotte Brown</t>
        </is>
      </c>
      <c r="B18" s="8" t="n">
        <v>7100</v>
      </c>
      <c r="C18" s="8" t="n">
        <v>1988</v>
      </c>
      <c r="D18" s="8" t="n">
        <v>1990.5</v>
      </c>
    </row>
    <row r="19">
      <c r="A19" s="15" t="inlineStr">
        <is>
          <t>Manaia Ngata</t>
        </is>
      </c>
      <c r="B19" s="14" t="n">
        <v>4900</v>
      </c>
      <c r="C19" s="14" t="n">
        <v>980</v>
      </c>
      <c r="D19" s="14" t="n">
        <v>980</v>
      </c>
    </row>
    <row r="20">
      <c r="A20" s="9" t="inlineStr">
        <is>
          <t>Sophie Taylor</t>
        </is>
      </c>
      <c r="B20" s="8" t="n">
        <v>6600</v>
      </c>
      <c r="C20" s="8" t="n">
        <v>1716</v>
      </c>
      <c r="D20" s="8" t="n">
        <v>1716</v>
      </c>
    </row>
    <row r="21">
      <c r="A21" s="15" t="inlineStr">
        <is>
          <t>Hemi Rangi</t>
        </is>
      </c>
      <c r="B21" s="14" t="n">
        <v>5200</v>
      </c>
      <c r="C21" s="14" t="n">
        <v>1092</v>
      </c>
      <c r="D21" s="14" t="n">
        <v>1095</v>
      </c>
    </row>
    <row r="22">
      <c r="A22" s="9" t="inlineStr">
        <is>
          <t>Olivia King</t>
        </is>
      </c>
      <c r="B22" s="8" t="n">
        <v>7800</v>
      </c>
      <c r="C22" s="8" t="n">
        <v>2340</v>
      </c>
      <c r="D22" s="8" t="n">
        <v>2340</v>
      </c>
    </row>
    <row r="23">
      <c r="A23" s="15" t="inlineStr">
        <is>
          <t>Tama Roberts</t>
        </is>
      </c>
      <c r="B23" s="14" t="n">
        <v>5500</v>
      </c>
      <c r="C23" s="14" t="n">
        <v>1210</v>
      </c>
      <c r="D23" s="14" t="n">
        <v>1210</v>
      </c>
    </row>
    <row r="24">
      <c r="A24" s="9" t="inlineStr">
        <is>
          <t>Ngaire Thompson</t>
        </is>
      </c>
      <c r="B24" s="8" t="n">
        <v>6100</v>
      </c>
      <c r="C24" s="8" t="n">
        <v>1464</v>
      </c>
      <c r="D24" s="8" t="n">
        <v>1464</v>
      </c>
    </row>
  </sheetData>
  <mergeCells count="2">
    <mergeCell ref="A1:D1"/>
    <mergeCell ref="A14:D14"/>
  </mergeCells>
  <conditionalFormatting sqref="B11">
    <cfRule type="expression" priority="1" dxfId="0" stopIfTrue="1">
      <formula>B11="Review differences"</formula>
    </cfRule>
    <cfRule type="expression" priority="2" dxfId="1" stopIfTrue="1">
      <formula>B11="Ready to file"</formula>
    </cfRule>
  </conditionalFormatting>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G30"/>
  <sheetViews>
    <sheetView workbookViewId="0">
      <pane ySplit="2" topLeftCell="A3" activePane="bottomLeft" state="frozen"/>
      <selection pane="bottomLeft" activeCell="A1" sqref="A1"/>
    </sheetView>
  </sheetViews>
  <sheetFormatPr baseColWidth="8" defaultRowHeight="15"/>
  <cols>
    <col width="22" customWidth="1" min="1" max="1"/>
    <col width="22" customWidth="1" min="2" max="2"/>
    <col width="22" customWidth="1" min="3" max="3"/>
    <col width="18" customWidth="1" min="4" max="4"/>
    <col width="24" customWidth="1" min="5" max="5"/>
    <col width="20" customWidth="1" min="6" max="6"/>
    <col width="46" customWidth="1" min="7" max="7"/>
  </cols>
  <sheetData>
    <row r="1" ht="28" customHeight="1">
      <c r="A1" s="1" t="inlineStr">
        <is>
          <t>IR348 Payroll Reference Tables &amp; User Instructions</t>
        </is>
      </c>
      <c r="B1" s="29" t="n"/>
      <c r="C1" s="29" t="n"/>
      <c r="D1" s="29" t="n"/>
      <c r="E1" s="29" t="n"/>
      <c r="F1" s="29" t="n"/>
      <c r="G1" s="30" t="n"/>
    </row>
    <row r="2" ht="36" customHeight="1">
      <c r="A2" s="17" t="inlineStr">
        <is>
          <t>PAYE Rate Band</t>
        </is>
      </c>
      <c r="B2" s="17" t="inlineStr">
        <is>
          <t>KiwiSaver Employee %</t>
        </is>
      </c>
      <c r="C2" s="17" t="inlineStr">
        <is>
          <t>KiwiSaver Employer %</t>
        </is>
      </c>
      <c r="D2" s="17" t="inlineStr">
        <is>
          <t>ESCT Rate</t>
        </is>
      </c>
      <c r="E2" s="17" t="inlineStr">
        <is>
          <t>ACC Levy Rate (approx)</t>
        </is>
      </c>
      <c r="F2" s="17" t="inlineStr">
        <is>
          <t>Student Loan Rate</t>
        </is>
      </c>
      <c r="G2" s="17" t="inlineStr">
        <is>
          <t>Notes / IRD Guidance</t>
        </is>
      </c>
    </row>
    <row r="3">
      <c r="A3" s="5" t="inlineStr">
        <is>
          <t>$0 – $14,000</t>
        </is>
      </c>
      <c r="B3" s="5" t="inlineStr">
        <is>
          <t>3%</t>
        </is>
      </c>
      <c r="C3" s="5" t="inlineStr">
        <is>
          <t>3%</t>
        </is>
      </c>
      <c r="D3" s="5" t="inlineStr">
        <is>
          <t>10.5%</t>
        </is>
      </c>
      <c r="E3" s="5" t="inlineStr">
        <is>
          <t>1.60%</t>
        </is>
      </c>
      <c r="F3" s="5" t="inlineStr">
        <is>
          <t>12% (if applicable)</t>
        </is>
      </c>
      <c r="G3" s="9" t="inlineStr">
        <is>
          <t>Taxed at 10.5% marginal rate. KiwiSaver contributions calculated on gross.</t>
        </is>
      </c>
    </row>
    <row r="4">
      <c r="A4" s="12" t="inlineStr">
        <is>
          <t>$14,001 – $48,000</t>
        </is>
      </c>
      <c r="B4" s="12" t="inlineStr">
        <is>
          <t>3%</t>
        </is>
      </c>
      <c r="C4" s="12" t="inlineStr">
        <is>
          <t>3%</t>
        </is>
      </c>
      <c r="D4" s="12" t="inlineStr">
        <is>
          <t>17.5%</t>
        </is>
      </c>
      <c r="E4" s="12" t="inlineStr">
        <is>
          <t>1.60%</t>
        </is>
      </c>
      <c r="F4" s="12" t="inlineStr">
        <is>
          <t>12% (if applicable)</t>
        </is>
      </c>
      <c r="G4" s="15" t="inlineStr">
        <is>
          <t>Taxed at 17.5% marginal rate. ESCT matches employee PAYE rate bracket.</t>
        </is>
      </c>
    </row>
    <row r="5">
      <c r="A5" s="5" t="inlineStr">
        <is>
          <t>$48,001 – $70,000</t>
        </is>
      </c>
      <c r="B5" s="5" t="inlineStr">
        <is>
          <t>3%</t>
        </is>
      </c>
      <c r="C5" s="5" t="inlineStr">
        <is>
          <t>3%</t>
        </is>
      </c>
      <c r="D5" s="5" t="inlineStr">
        <is>
          <t>30%</t>
        </is>
      </c>
      <c r="E5" s="5" t="inlineStr">
        <is>
          <t>1.60%</t>
        </is>
      </c>
      <c r="F5" s="5" t="inlineStr">
        <is>
          <t>12% (if applicable)</t>
        </is>
      </c>
      <c r="G5" s="9" t="inlineStr">
        <is>
          <t>Taxed at 30% marginal rate. Employer KiwiSaver contribution also subject to ESCT.</t>
        </is>
      </c>
    </row>
    <row r="6">
      <c r="A6" s="12" t="inlineStr">
        <is>
          <t>$70,001 – $180,000</t>
        </is>
      </c>
      <c r="B6" s="12" t="inlineStr">
        <is>
          <t>3%</t>
        </is>
      </c>
      <c r="C6" s="12" t="inlineStr">
        <is>
          <t>3%</t>
        </is>
      </c>
      <c r="D6" s="12" t="inlineStr">
        <is>
          <t>33%</t>
        </is>
      </c>
      <c r="E6" s="12" t="inlineStr">
        <is>
          <t>1.60%</t>
        </is>
      </c>
      <c r="F6" s="12" t="inlineStr">
        <is>
          <t>12% (if applicable)</t>
        </is>
      </c>
      <c r="G6" s="15" t="inlineStr">
        <is>
          <t>Taxed at 33% marginal rate. Review ACC levy annually (subject to Levy Regulations).</t>
        </is>
      </c>
    </row>
    <row r="7">
      <c r="A7" s="5" t="inlineStr">
        <is>
          <t>$180,001+</t>
        </is>
      </c>
      <c r="B7" s="5" t="inlineStr">
        <is>
          <t>3%</t>
        </is>
      </c>
      <c r="C7" s="5" t="inlineStr">
        <is>
          <t>3%</t>
        </is>
      </c>
      <c r="D7" s="5" t="inlineStr">
        <is>
          <t>39%</t>
        </is>
      </c>
      <c r="E7" s="5" t="inlineStr">
        <is>
          <t>1.60%</t>
        </is>
      </c>
      <c r="F7" s="5" t="inlineStr">
        <is>
          <t>12% (if applicable)</t>
        </is>
      </c>
      <c r="G7" s="9" t="inlineStr">
        <is>
          <t>Taxed at 39% marginal rate from 1 April 2021. Confirm current IRD schedular tables.</t>
        </is>
      </c>
    </row>
    <row r="8"/>
    <row r="9"/>
    <row r="10" ht="24" customHeight="1">
      <c r="A10" s="23" t="inlineStr">
        <is>
          <t>User Instructions — IR348 Employer Schedule Reconciliation Workbook</t>
        </is>
      </c>
      <c r="B10" s="29" t="n"/>
      <c r="C10" s="29" t="n"/>
      <c r="D10" s="29" t="n"/>
      <c r="E10" s="29" t="n"/>
      <c r="F10" s="29" t="n"/>
      <c r="G10" s="30" t="n"/>
    </row>
    <row r="11" ht="18" customHeight="1">
      <c r="A11" s="27" t="inlineStr">
        <is>
          <t xml:space="preserve">  IR348_Reconciliation Sheet</t>
        </is>
      </c>
      <c r="B11" s="29" t="n"/>
      <c r="C11" s="29" t="n"/>
      <c r="D11" s="29" t="n"/>
      <c r="E11" s="29" t="n"/>
      <c r="F11" s="29" t="n"/>
      <c r="G11" s="30" t="n"/>
    </row>
    <row r="12" ht="48" customHeight="1">
      <c r="A12" s="28" t="inlineStr">
        <is>
          <t>Enter one row per employee per pay period. Yellow cells are input fields. Dates must be entered in DD/MM/YYYY format. All amounts must be in NZD. The IR348 Submitted PAYE column should reflect the exact amount filed with Inland Revenue for that employee line.</t>
        </is>
      </c>
      <c r="B12" s="29" t="n"/>
      <c r="C12" s="29" t="n"/>
      <c r="D12" s="29" t="n"/>
      <c r="E12" s="29" t="n"/>
      <c r="F12" s="29" t="n"/>
      <c r="G12" s="30" t="n"/>
    </row>
    <row r="13" ht="18" customHeight="1">
      <c r="A13" s="27" t="inlineStr">
        <is>
          <t xml:space="preserve">  Variance PAYE Column</t>
        </is>
      </c>
      <c r="B13" s="29" t="n"/>
      <c r="C13" s="29" t="n"/>
      <c r="D13" s="29" t="n"/>
      <c r="E13" s="29" t="n"/>
      <c r="F13" s="29" t="n"/>
      <c r="G13" s="30" t="n"/>
    </row>
    <row r="14" ht="48" customHeight="1">
      <c r="A14" s="28" t="inlineStr">
        <is>
          <t>This is automatically calculated as IR348 Submitted PAYE minus PAYE Deducted from payroll. A zero or near-zero variance (within $0.01) will mark the line as Reconciled (Y). Any difference greater than $0.01 will mark the line as Unreconciled (N) and highlight in red.</t>
        </is>
      </c>
      <c r="B14" s="29" t="n"/>
      <c r="C14" s="29" t="n"/>
      <c r="D14" s="29" t="n"/>
      <c r="E14" s="29" t="n"/>
      <c r="F14" s="29" t="n"/>
      <c r="G14" s="30" t="n"/>
    </row>
    <row r="15" ht="18" customHeight="1">
      <c r="A15" s="27" t="inlineStr">
        <is>
          <t xml:space="preserve">  Reconciled? Column</t>
        </is>
      </c>
      <c r="B15" s="29" t="n"/>
      <c r="C15" s="29" t="n"/>
      <c r="D15" s="29" t="n"/>
      <c r="E15" s="29" t="n"/>
      <c r="F15" s="29" t="n"/>
      <c r="G15" s="30" t="n"/>
    </row>
    <row r="16" ht="48" customHeight="1">
      <c r="A16" s="28" t="inlineStr">
        <is>
          <t>Y = the PAYE amount on your IR348 matches the payroll deduction. N = there is a discrepancy. Investigate all N lines before filing. Common causes: timing differences, manual adjustments, or data entry errors.</t>
        </is>
      </c>
      <c r="B16" s="29" t="n"/>
      <c r="C16" s="29" t="n"/>
      <c r="D16" s="29" t="n"/>
      <c r="E16" s="29" t="n"/>
      <c r="F16" s="29" t="n"/>
      <c r="G16" s="30" t="n"/>
    </row>
    <row r="17" ht="18" customHeight="1">
      <c r="A17" s="27" t="inlineStr">
        <is>
          <t xml:space="preserve">  Summary_Dashboard Sheet</t>
        </is>
      </c>
      <c r="B17" s="29" t="n"/>
      <c r="C17" s="29" t="n"/>
      <c r="D17" s="29" t="n"/>
      <c r="E17" s="29" t="n"/>
      <c r="F17" s="29" t="n"/>
      <c r="G17" s="30" t="n"/>
    </row>
    <row r="18" ht="48" customHeight="1">
      <c r="A18" s="28" t="inlineStr">
        <is>
          <t>Provides a high-level overview of total gross earnings, total PAYE, and overall reconciliation status. The Compliance Status field will show "Ready to file" only when all lines are reconciled. Review differences before any IR348 submission.</t>
        </is>
      </c>
      <c r="B18" s="29" t="n"/>
      <c r="C18" s="29" t="n"/>
      <c r="D18" s="29" t="n"/>
      <c r="E18" s="29" t="n"/>
      <c r="F18" s="29" t="n"/>
      <c r="G18" s="30" t="n"/>
    </row>
    <row r="19" ht="18" customHeight="1">
      <c r="A19" s="27" t="inlineStr">
        <is>
          <t xml:space="preserve">  Record Keeping</t>
        </is>
      </c>
      <c r="B19" s="29" t="n"/>
      <c r="C19" s="29" t="n"/>
      <c r="D19" s="29" t="n"/>
      <c r="E19" s="29" t="n"/>
      <c r="F19" s="29" t="n"/>
      <c r="G19" s="30" t="n"/>
    </row>
    <row r="20" ht="48" customHeight="1">
      <c r="A20" s="28" t="inlineStr">
        <is>
          <t>All payroll records, including this reconciliation workbook, must be retained for a minimum of 7 years as required under the Tax Administration Act 1994 (s.22). Store securely and ensure access is restricted to authorised personnel only.</t>
        </is>
      </c>
      <c r="B20" s="29" t="n"/>
      <c r="C20" s="29" t="n"/>
      <c r="D20" s="29" t="n"/>
      <c r="E20" s="29" t="n"/>
      <c r="F20" s="29" t="n"/>
      <c r="G20" s="30" t="n"/>
    </row>
    <row r="21" ht="18" customHeight="1">
      <c r="A21" s="27" t="inlineStr">
        <is>
          <t xml:space="preserve">  GST Note</t>
        </is>
      </c>
      <c r="B21" s="29" t="n"/>
      <c r="C21" s="29" t="n"/>
      <c r="D21" s="29" t="n"/>
      <c r="E21" s="29" t="n"/>
      <c r="F21" s="29" t="n"/>
      <c r="G21" s="30" t="n"/>
    </row>
    <row r="22" ht="48" customHeight="1">
      <c r="A22" s="28" t="inlineStr">
        <is>
          <t>GST (15%) is not directly applicable to PAYE or KiwiSaver transactions. However, if you are reconciling payroll alongside your GST return, ensure payroll gross wages are not included as a GST-exclusive supply. Refer to IRD guidance at ird.govt.nz for further information.</t>
        </is>
      </c>
      <c r="B22" s="29" t="n"/>
      <c r="C22" s="29" t="n"/>
      <c r="D22" s="29" t="n"/>
      <c r="E22" s="29" t="n"/>
      <c r="F22" s="29" t="n"/>
      <c r="G22" s="30" t="n"/>
    </row>
    <row r="23" ht="18" customHeight="1">
      <c r="A23" s="27" t="inlineStr">
        <is>
          <t xml:space="preserve">  ESCT (Employer Superannuation Contribution Tax)</t>
        </is>
      </c>
      <c r="B23" s="29" t="n"/>
      <c r="C23" s="29" t="n"/>
      <c r="D23" s="29" t="n"/>
      <c r="E23" s="29" t="n"/>
      <c r="F23" s="29" t="n"/>
      <c r="G23" s="30" t="n"/>
    </row>
    <row r="24" ht="48" customHeight="1">
      <c r="A24" s="28" t="inlineStr">
        <is>
          <t>ESCT is withheld from employer KiwiSaver contributions. The ESCT rate is based on the employee's prior-year income plus employer contributions. Rates range from 10.5% to 39%. Confirm rates with your payroll system or IRD tables each April.</t>
        </is>
      </c>
      <c r="B24" s="29" t="n"/>
      <c r="C24" s="29" t="n"/>
      <c r="D24" s="29" t="n"/>
      <c r="E24" s="29" t="n"/>
      <c r="F24" s="29" t="n"/>
      <c r="G24" s="30" t="n"/>
    </row>
    <row r="25" ht="18" customHeight="1">
      <c r="A25" s="27" t="inlineStr">
        <is>
          <t xml:space="preserve">  ACC Levy</t>
        </is>
      </c>
      <c r="B25" s="29" t="n"/>
      <c r="C25" s="29" t="n"/>
      <c r="D25" s="29" t="n"/>
      <c r="E25" s="29" t="n"/>
      <c r="F25" s="29" t="n"/>
      <c r="G25" s="30" t="n"/>
    </row>
    <row r="26" ht="48" customHeight="1">
      <c r="A26" s="28" t="inlineStr">
        <is>
          <t>The ACC earner levy rate is set annually. The approximate rate used here is $1.60 per $100 of liable earnings (subject to change). The maximum liable earnings threshold is updated by ACC each year. Confirm the current rate at acc.co.nz before each reconciliation.</t>
        </is>
      </c>
      <c r="B26" s="29" t="n"/>
      <c r="C26" s="29" t="n"/>
      <c r="D26" s="29" t="n"/>
      <c r="E26" s="29" t="n"/>
      <c r="F26" s="29" t="n"/>
      <c r="G26" s="30" t="n"/>
    </row>
    <row r="27" ht="18" customHeight="1">
      <c r="A27" s="27" t="inlineStr">
        <is>
          <t xml:space="preserve">  KiwiSaver</t>
        </is>
      </c>
      <c r="B27" s="29" t="n"/>
      <c r="C27" s="29" t="n"/>
      <c r="D27" s="29" t="n"/>
      <c r="E27" s="29" t="n"/>
      <c r="F27" s="29" t="n"/>
      <c r="G27" s="30" t="n"/>
    </row>
    <row r="28" ht="48" customHeight="1">
      <c r="A28" s="28" t="inlineStr">
        <is>
          <t>Minimum employee contribution is 3% of gross. Minimum employer contribution is 3% of gross (before ESCT). Employees may elect higher contribution rates (4%, 6%, 8%, or 10%). Update the KiwiSaver columns accordingly for each employee.</t>
        </is>
      </c>
      <c r="B28" s="29" t="n"/>
      <c r="C28" s="29" t="n"/>
      <c r="D28" s="29" t="n"/>
      <c r="E28" s="29" t="n"/>
      <c r="F28" s="29" t="n"/>
      <c r="G28" s="30" t="n"/>
    </row>
    <row r="29" ht="18" customHeight="1">
      <c r="A29" s="27" t="inlineStr">
        <is>
          <t xml:space="preserve">  Student Loan</t>
        </is>
      </c>
      <c r="B29" s="29" t="n"/>
      <c r="C29" s="29" t="n"/>
      <c r="D29" s="29" t="n"/>
      <c r="E29" s="29" t="n"/>
      <c r="F29" s="29" t="n"/>
      <c r="G29" s="30" t="n"/>
    </row>
    <row r="30" ht="48" customHeight="1">
      <c r="A30" s="28" t="inlineStr">
        <is>
          <t>Standard deduction rate is 12% of gross earnings above the repayment threshold (approximately $22,828 per year as at 2026). Confirm the current threshold at ird.govt.nz. Some employees may have special deduction rates set by IRD.</t>
        </is>
      </c>
      <c r="B30" s="29" t="n"/>
      <c r="C30" s="29" t="n"/>
      <c r="D30" s="29" t="n"/>
      <c r="E30" s="29" t="n"/>
      <c r="F30" s="29" t="n"/>
      <c r="G30" s="30" t="n"/>
    </row>
  </sheetData>
  <mergeCells count="22">
    <mergeCell ref="A1:G1"/>
    <mergeCell ref="A10:G10"/>
    <mergeCell ref="A11:G11"/>
    <mergeCell ref="A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2026-06-18T14:04:13Z</dcterms:created>
  <dcterms:modified xmlns:dcterms="http://purl.org/dc/terms/" xmlns:xsi="http://www.w3.org/2001/XMLSchema-instance" xsi:type="dcterms:W3CDTF">2026-06-18T14:04:13Z</dcterms:modified>
</cp:coreProperties>
</file>