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pplier Register" sheetId="1" state="visible" r:id="rId1"/>
    <sheet xmlns:r="http://schemas.openxmlformats.org/officeDocument/2006/relationships" name="Summary Dashboard" sheetId="2" state="visible" r:id="rId2"/>
    <sheet xmlns:r="http://schemas.openxmlformats.org/officeDocument/2006/relationships" name="Instructions" sheetId="3" state="visible" r:id="rId3"/>
  </sheets>
  <definedNames>
    <definedName name="_xlnm._FilterDatabase" localSheetId="0" hidden="1">'Supplier Register'!$A$1:$S$1</definedName>
  </definedNames>
  <calcPr calcId="124519" fullCalcOnLoad="1"/>
</workbook>
</file>

<file path=xl/styles.xml><?xml version="1.0" encoding="utf-8"?>
<styleSheet xmlns="http://schemas.openxmlformats.org/spreadsheetml/2006/main">
  <numFmts count="2">
    <numFmt numFmtId="164" formatCode="$#,##0.00"/>
    <numFmt numFmtId="165" formatCode="DD/MM/YYYY"/>
  </numFmts>
  <fonts count="9">
    <font>
      <name val="Calibri"/>
      <family val="2"/>
      <color theme="1"/>
      <sz val="11"/>
      <scheme val="minor"/>
    </font>
    <font>
      <name val="Calibri"/>
      <b val="1"/>
      <color rgb="00FFFFFF"/>
      <sz val="11"/>
    </font>
    <font>
      <name val="Calibri"/>
      <color rgb="001E293B"/>
      <sz val="10"/>
    </font>
    <font>
      <name val="Calibri"/>
      <b val="1"/>
      <color rgb="001E293B"/>
      <sz val="10"/>
    </font>
    <font>
      <name val="Calibri"/>
      <b val="1"/>
      <color rgb="0016A34A"/>
      <sz val="10"/>
    </font>
    <font>
      <name val="Calibri"/>
      <b val="1"/>
      <color rgb="00FFFFFF"/>
      <sz val="14"/>
    </font>
    <font>
      <name val="Calibri"/>
      <b val="1"/>
      <color rgb="00FFFFFF"/>
      <sz val="10"/>
    </font>
    <font>
      <name val="Calibri"/>
      <b val="1"/>
      <color rgb="0000843D"/>
      <sz val="16"/>
    </font>
    <font>
      <name val="Calibri"/>
      <b val="1"/>
      <color rgb="0000843D"/>
      <sz val="13"/>
    </font>
  </fonts>
  <fills count="11">
    <fill>
      <patternFill/>
    </fill>
    <fill>
      <patternFill patternType="gray125"/>
    </fill>
    <fill>
      <patternFill patternType="solid">
        <fgColor rgb="001E293B"/>
      </patternFill>
    </fill>
    <fill>
      <patternFill patternType="solid">
        <fgColor rgb="00F8FAFC"/>
      </patternFill>
    </fill>
    <fill>
      <patternFill patternType="solid">
        <fgColor rgb="00FFFBEB"/>
      </patternFill>
    </fill>
    <fill>
      <patternFill patternType="solid">
        <fgColor rgb="00FFFFFF"/>
      </patternFill>
    </fill>
    <fill>
      <patternFill patternType="solid">
        <fgColor rgb="00E2E8F0"/>
      </patternFill>
    </fill>
    <fill>
      <patternFill patternType="solid">
        <fgColor rgb="00DCFCE7"/>
      </patternFill>
    </fill>
    <fill>
      <patternFill patternType="solid">
        <fgColor rgb="0000843D"/>
      </patternFill>
    </fill>
    <fill>
      <patternFill patternType="solid">
        <fgColor rgb="00ECFDF5"/>
      </patternFill>
    </fill>
    <fill>
      <patternFill patternType="solid">
        <fgColor rgb="00FEE2E2"/>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29">
    <xf numFmtId="0" fontId="0" fillId="0" borderId="0" pivotButton="0" quotePrefix="0" xfId="0"/>
    <xf numFmtId="0" fontId="1" fillId="2" borderId="1" applyAlignment="1" pivotButton="0" quotePrefix="0" xfId="0">
      <alignment horizontal="center" vertical="center"/>
    </xf>
    <xf numFmtId="0" fontId="2" fillId="3" borderId="1" applyAlignment="1" pivotButton="0" quotePrefix="0" xfId="0">
      <alignment horizontal="left" vertical="center"/>
    </xf>
    <xf numFmtId="49" fontId="2" fillId="4" borderId="1" applyAlignment="1" pivotButton="0" quotePrefix="0" xfId="0">
      <alignment horizontal="left" vertical="center"/>
    </xf>
    <xf numFmtId="0" fontId="2" fillId="4" borderId="1" applyAlignment="1" pivotButton="0" quotePrefix="0" xfId="0">
      <alignment horizontal="center" vertical="center"/>
    </xf>
    <xf numFmtId="164" fontId="2" fillId="4" borderId="1" applyAlignment="1" pivotButton="0" quotePrefix="0" xfId="0">
      <alignment horizontal="left" vertical="center"/>
    </xf>
    <xf numFmtId="165" fontId="2" fillId="4" borderId="1" applyAlignment="1" pivotButton="0" quotePrefix="0" xfId="0">
      <alignment horizontal="left" vertical="center"/>
    </xf>
    <xf numFmtId="0" fontId="2" fillId="3" borderId="1" applyAlignment="1" pivotButton="0" quotePrefix="0" xfId="0">
      <alignment horizontal="center" vertical="center"/>
    </xf>
    <xf numFmtId="0" fontId="2" fillId="5" borderId="1" applyAlignment="1" pivotButton="0" quotePrefix="0" xfId="0">
      <alignment horizontal="left" vertical="center"/>
    </xf>
    <xf numFmtId="0" fontId="2" fillId="5" borderId="1" applyAlignment="1" pivotButton="0" quotePrefix="0" xfId="0">
      <alignment horizontal="center" vertical="center"/>
    </xf>
    <xf numFmtId="0" fontId="3" fillId="6" borderId="1" applyAlignment="1" pivotButton="0" quotePrefix="0" xfId="0">
      <alignment horizontal="center" vertical="center"/>
    </xf>
    <xf numFmtId="0" fontId="0" fillId="6" borderId="1" pivotButton="0" quotePrefix="0" xfId="0"/>
    <xf numFmtId="164" fontId="4" fillId="7" borderId="1" applyAlignment="1" pivotButton="0" quotePrefix="0" xfId="0">
      <alignment horizontal="center" vertical="center"/>
    </xf>
    <xf numFmtId="0" fontId="5" fillId="2" borderId="1" applyAlignment="1" pivotButton="0" quotePrefix="0" xfId="0">
      <alignment horizontal="center" vertical="center"/>
    </xf>
    <xf numFmtId="0" fontId="0" fillId="2" borderId="1" pivotButton="0" quotePrefix="0" xfId="0"/>
    <xf numFmtId="0" fontId="6" fillId="8" borderId="1" applyAlignment="1" pivotButton="0" quotePrefix="0" xfId="0">
      <alignment horizontal="center" vertical="center"/>
    </xf>
    <xf numFmtId="0" fontId="7" fillId="9" borderId="1" applyAlignment="1" pivotButton="0" quotePrefix="0" xfId="0">
      <alignment horizontal="center" vertical="center"/>
    </xf>
    <xf numFmtId="164" fontId="8" fillId="9" borderId="1" applyAlignment="1" pivotButton="0" quotePrefix="0" xfId="0">
      <alignment horizontal="center" vertical="center"/>
    </xf>
    <xf numFmtId="0" fontId="1" fillId="8" borderId="1" applyAlignment="1" pivotButton="0" quotePrefix="0" xfId="0">
      <alignment horizontal="center" vertical="center"/>
    </xf>
    <xf numFmtId="0" fontId="4" fillId="3" borderId="1" applyAlignment="1" pivotButton="0" quotePrefix="0" xfId="0">
      <alignment horizontal="center" vertical="center"/>
    </xf>
    <xf numFmtId="0" fontId="3" fillId="7" borderId="1" applyAlignment="1" pivotButton="0" quotePrefix="0" xfId="0">
      <alignment horizontal="left" vertical="center"/>
    </xf>
    <xf numFmtId="0" fontId="4" fillId="7" borderId="1" applyAlignment="1" pivotButton="0" quotePrefix="0" xfId="0">
      <alignment horizontal="center" vertical="center"/>
    </xf>
    <xf numFmtId="0" fontId="4" fillId="5" borderId="1" applyAlignment="1" pivotButton="0" quotePrefix="0" xfId="0">
      <alignment horizontal="center" vertical="center"/>
    </xf>
    <xf numFmtId="0" fontId="3" fillId="10" borderId="1" applyAlignment="1" pivotButton="0" quotePrefix="0" xfId="0">
      <alignment horizontal="left" vertical="center"/>
    </xf>
    <xf numFmtId="0" fontId="4" fillId="10" borderId="1" applyAlignment="1" pivotButton="0" quotePrefix="0" xfId="0">
      <alignment horizontal="center" vertical="center"/>
    </xf>
    <xf numFmtId="0" fontId="1" fillId="8" borderId="1" applyAlignment="1" pivotButton="0" quotePrefix="0" xfId="0">
      <alignment horizontal="left" vertical="center"/>
    </xf>
    <xf numFmtId="0" fontId="2" fillId="5" borderId="1" applyAlignment="1" pivotButton="0" quotePrefix="0" xfId="0">
      <alignment horizontal="left" vertical="center" wrapText="1"/>
    </xf>
    <xf numFmtId="0" fontId="2" fillId="3" borderId="1" applyAlignment="1" pivotButton="0" quotePrefix="0" xfId="0">
      <alignment horizontal="left" vertical="center" wrapText="1"/>
    </xf>
    <xf numFmtId="165" fontId="2" fillId="4" borderId="1" applyAlignment="1" pivotButton="0" quotePrefix="0" xfId="0">
      <alignment horizontal="left" vertical="center"/>
    </xf>
  </cellXfs>
  <cellStyles count="1">
    <cellStyle name="Normal" xfId="0" builtinId="0" hidden="0"/>
  </cellStyles>
  <dxfs count="3">
    <dxf>
      <fill>
        <patternFill patternType="solid">
          <fgColor rgb="00DCFCE7"/>
        </patternFill>
      </fill>
    </dxf>
    <dxf>
      <fill>
        <patternFill patternType="solid">
          <fgColor rgb="00FEE2E2"/>
        </patternFill>
      </fill>
    </dxf>
    <dxf>
      <fill>
        <patternFill patternType="solid">
          <fgColor rgb="00F1F5F9"/>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Suppliers by City</a:t>
            </a:r>
          </a:p>
        </rich>
      </tx>
    </title>
    <plotArea>
      <barChart>
        <barDir val="col"/>
        <grouping val="clustered"/>
        <ser>
          <idx val="0"/>
          <order val="0"/>
          <tx>
            <strRef>
              <f>'Summary Dashboard'!C7</f>
            </strRef>
          </tx>
          <spPr>
            <a:solidFill xmlns:a="http://schemas.openxmlformats.org/drawingml/2006/main">
              <a:srgbClr val="00843D"/>
            </a:solidFill>
            <a:ln xmlns:a="http://schemas.openxmlformats.org/drawingml/2006/main">
              <a:prstDash val="solid"/>
            </a:ln>
          </spPr>
          <cat>
            <numRef>
              <f>'Summary Dashboard'!$B$8:$B$16</f>
            </numRef>
          </cat>
          <val>
            <numRef>
              <f>'Summary Dashboard'!$C$8:$C$16</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City</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Number of Suppliers</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Compliance Status Split</a:t>
            </a:r>
          </a:p>
        </rich>
      </tx>
    </title>
    <plotArea>
      <pieChart>
        <varyColors val="1"/>
        <ser>
          <idx val="0"/>
          <order val="0"/>
          <tx>
            <strRef>
              <f>'Summary Dashboard'!K7</f>
            </strRef>
          </tx>
          <spPr>
            <a:ln xmlns:a="http://schemas.openxmlformats.org/drawingml/2006/main">
              <a:prstDash val="solid"/>
            </a:ln>
          </spPr>
          <dPt>
            <idx val="0"/>
            <spPr>
              <a:solidFill xmlns:a="http://schemas.openxmlformats.org/drawingml/2006/main">
                <a:srgbClr val="16A34A"/>
              </a:solidFill>
              <a:ln xmlns:a="http://schemas.openxmlformats.org/drawingml/2006/main">
                <a:prstDash val="solid"/>
              </a:ln>
            </spPr>
          </dPt>
          <dPt>
            <idx val="1"/>
            <spPr>
              <a:solidFill xmlns:a="http://schemas.openxmlformats.org/drawingml/2006/main">
                <a:srgbClr val="DC2626"/>
              </a:solidFill>
              <a:ln xmlns:a="http://schemas.openxmlformats.org/drawingml/2006/main">
                <a:prstDash val="solid"/>
              </a:ln>
            </spPr>
          </dPt>
          <cat>
            <numRef>
              <f>'Summary Dashboard'!$J$8:$J$9</f>
            </numRef>
          </cat>
          <val>
            <numRef>
              <f>'Summary Dashboard'!$K$8:$K$9</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Suppliers by Type</a:t>
            </a:r>
          </a:p>
        </rich>
      </tx>
    </title>
    <plotArea>
      <barChart>
        <barDir val="bar"/>
        <grouping val="clustered"/>
        <ser>
          <idx val="0"/>
          <order val="0"/>
          <tx>
            <strRef>
              <f>'Summary Dashboard'!G7</f>
            </strRef>
          </tx>
          <spPr>
            <a:solidFill xmlns:a="http://schemas.openxmlformats.org/drawingml/2006/main">
              <a:srgbClr val="1E293B"/>
            </a:solidFill>
            <a:ln xmlns:a="http://schemas.openxmlformats.org/drawingml/2006/main">
              <a:prstDash val="solid"/>
            </a:ln>
          </spPr>
          <cat>
            <numRef>
              <f>'Summary Dashboard'!$F$8:$F$16</f>
            </numRef>
          </cat>
          <val>
            <numRef>
              <f>'Summary Dashboard'!$G$8:$G$16</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Count</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Supplier Type</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1</col>
      <colOff>0</colOff>
      <row>19</row>
      <rowOff>0</rowOff>
    </from>
    <ext cx="5760000" cy="36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6</col>
      <colOff>0</colOff>
      <row>19</row>
      <rowOff>0</rowOff>
    </from>
    <ext cx="5040000" cy="36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1</col>
      <colOff>0</colOff>
      <row>34</row>
      <rowOff>0</rowOff>
    </from>
    <ext cx="5760000" cy="432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S11"/>
  <sheetViews>
    <sheetView workbookViewId="0">
      <pane ySplit="1" topLeftCell="A2" activePane="bottomLeft" state="frozen"/>
      <selection pane="bottomLeft" activeCell="A1" sqref="A1"/>
    </sheetView>
  </sheetViews>
  <sheetFormatPr baseColWidth="8" defaultRowHeight="15"/>
  <cols>
    <col width="12" customWidth="1" min="1" max="1"/>
    <col width="28" customWidth="1" min="2" max="2"/>
    <col width="22" customWidth="1" min="3" max="3"/>
    <col width="18" customWidth="1" min="4" max="4"/>
    <col width="14" customWidth="1" min="5" max="5"/>
    <col width="22" customWidth="1" min="6" max="6"/>
    <col width="16" customWidth="1" min="7" max="7"/>
    <col width="18" customWidth="1" min="8" max="8"/>
    <col width="16" customWidth="1" min="9" max="9"/>
    <col width="14" customWidth="1" min="10" max="10"/>
    <col width="20" customWidth="1" min="11" max="11"/>
    <col width="22" customWidth="1" min="12" max="12"/>
    <col width="32" customWidth="1" min="13" max="13"/>
    <col width="16" customWidth="1" min="14" max="14"/>
    <col width="20" customWidth="1" min="15" max="15"/>
    <col width="18" customWidth="1" min="16" max="16"/>
    <col width="10" customWidth="1" min="17" max="17"/>
    <col width="18" customWidth="1" min="18" max="18"/>
    <col width="30" customWidth="1" min="19" max="19"/>
  </cols>
  <sheetData>
    <row r="1" ht="30" customHeight="1">
      <c r="A1" s="1" t="inlineStr">
        <is>
          <t>Supplier ID</t>
        </is>
      </c>
      <c r="B1" s="1" t="inlineStr">
        <is>
          <t>Supplier Name</t>
        </is>
      </c>
      <c r="C1" s="1" t="inlineStr">
        <is>
          <t>Contact Person</t>
        </is>
      </c>
      <c r="D1" s="1" t="inlineStr">
        <is>
          <t>NZBN</t>
        </is>
      </c>
      <c r="E1" s="1" t="inlineStr">
        <is>
          <t>IRD Number</t>
        </is>
      </c>
      <c r="F1" s="1" t="inlineStr">
        <is>
          <t>Supplier Type</t>
        </is>
      </c>
      <c r="G1" s="1" t="inlineStr">
        <is>
          <t>City</t>
        </is>
      </c>
      <c r="H1" s="1" t="inlineStr">
        <is>
          <t>Region</t>
        </is>
      </c>
      <c r="I1" s="1" t="inlineStr">
        <is>
          <t>GST Registered?</t>
        </is>
      </c>
      <c r="J1" s="1" t="inlineStr">
        <is>
          <t>GST Number</t>
        </is>
      </c>
      <c r="K1" s="1" t="inlineStr">
        <is>
          <t>Payment Terms (Days)</t>
        </is>
      </c>
      <c r="L1" s="1" t="inlineStr">
        <is>
          <t>Default Payment Method</t>
        </is>
      </c>
      <c r="M1" s="1" t="inlineStr">
        <is>
          <t>Email</t>
        </is>
      </c>
      <c r="N1" s="1" t="inlineStr">
        <is>
          <t>Phone</t>
        </is>
      </c>
      <c r="O1" s="1" t="inlineStr">
        <is>
          <t>Annual Spend (NZD)</t>
        </is>
      </c>
      <c r="P1" s="1" t="inlineStr">
        <is>
          <t>Last Payment Date</t>
        </is>
      </c>
      <c r="Q1" s="1" t="inlineStr">
        <is>
          <t>Active?</t>
        </is>
      </c>
      <c r="R1" s="1" t="inlineStr">
        <is>
          <t>Compliance Status</t>
        </is>
      </c>
      <c r="S1" s="1" t="inlineStr">
        <is>
          <t>Notes</t>
        </is>
      </c>
    </row>
    <row r="2">
      <c r="A2" s="2" t="inlineStr">
        <is>
          <t>SUP-001</t>
        </is>
      </c>
      <c r="B2" s="2" t="inlineStr">
        <is>
          <t>Aroha Office Supplies Ltd</t>
        </is>
      </c>
      <c r="C2" s="2" t="inlineStr">
        <is>
          <t>Aroha Tane</t>
        </is>
      </c>
      <c r="D2" s="3" t="inlineStr">
        <is>
          <t>9429041234567</t>
        </is>
      </c>
      <c r="E2" s="3" t="inlineStr">
        <is>
          <t>123-456-789</t>
        </is>
      </c>
      <c r="F2" s="2" t="inlineStr">
        <is>
          <t>Stationery &amp; Office</t>
        </is>
      </c>
      <c r="G2" s="2" t="inlineStr">
        <is>
          <t>Auckland</t>
        </is>
      </c>
      <c r="H2" s="2" t="inlineStr">
        <is>
          <t>Auckland</t>
        </is>
      </c>
      <c r="I2" s="4" t="inlineStr">
        <is>
          <t>Yes</t>
        </is>
      </c>
      <c r="J2" s="3" t="inlineStr">
        <is>
          <t>123-456-789</t>
        </is>
      </c>
      <c r="K2" s="4" t="n">
        <v>30</v>
      </c>
      <c r="L2" s="2" t="inlineStr">
        <is>
          <t>Direct Credit</t>
        </is>
      </c>
      <c r="M2" s="2" t="inlineStr">
        <is>
          <t>aroha@arohaoffice.co.nz</t>
        </is>
      </c>
      <c r="N2" s="2" t="inlineStr">
        <is>
          <t>09 321 4567</t>
        </is>
      </c>
      <c r="O2" s="5" t="n">
        <v>85000</v>
      </c>
      <c r="P2" s="28" t="n">
        <v>46157</v>
      </c>
      <c r="Q2" s="4" t="inlineStr">
        <is>
          <t>Yes</t>
        </is>
      </c>
      <c r="R2" s="7">
        <f>IF(AND(D2&lt;&gt;"",I2="Yes",E2&lt;&gt;""),"Complete","Review")</f>
        <v/>
      </c>
      <c r="S2" s="2" t="inlineStr"/>
    </row>
    <row r="3">
      <c r="A3" s="8" t="inlineStr">
        <is>
          <t>SUP-002</t>
        </is>
      </c>
      <c r="B3" s="8" t="inlineStr">
        <is>
          <t>Liam Electrical Services</t>
        </is>
      </c>
      <c r="C3" s="8" t="inlineStr">
        <is>
          <t>Liam Parata</t>
        </is>
      </c>
      <c r="D3" s="3" t="inlineStr">
        <is>
          <t>9429042345678</t>
        </is>
      </c>
      <c r="E3" s="3" t="inlineStr">
        <is>
          <t>234-567-890</t>
        </is>
      </c>
      <c r="F3" s="8" t="inlineStr">
        <is>
          <t>Trades &amp; Services</t>
        </is>
      </c>
      <c r="G3" s="8" t="inlineStr">
        <is>
          <t>Wellington</t>
        </is>
      </c>
      <c r="H3" s="8" t="inlineStr">
        <is>
          <t>Wellington</t>
        </is>
      </c>
      <c r="I3" s="4" t="inlineStr">
        <is>
          <t>Yes</t>
        </is>
      </c>
      <c r="J3" s="3" t="inlineStr">
        <is>
          <t>234-567-890</t>
        </is>
      </c>
      <c r="K3" s="4" t="n">
        <v>14</v>
      </c>
      <c r="L3" s="8" t="inlineStr">
        <is>
          <t>Direct Credit</t>
        </is>
      </c>
      <c r="M3" s="8" t="inlineStr">
        <is>
          <t>liam@liamelectrical.co.nz</t>
        </is>
      </c>
      <c r="N3" s="8" t="inlineStr">
        <is>
          <t>04 432 5678</t>
        </is>
      </c>
      <c r="O3" s="5" t="n">
        <v>22500</v>
      </c>
      <c r="P3" s="28" t="n">
        <v>46142</v>
      </c>
      <c r="Q3" s="4" t="inlineStr">
        <is>
          <t>Yes</t>
        </is>
      </c>
      <c r="R3" s="9">
        <f>IF(AND(D3&lt;&gt;"",I3="Yes",E3&lt;&gt;""),"Complete","Review")</f>
        <v/>
      </c>
      <c r="S3" s="8" t="inlineStr"/>
    </row>
    <row r="4">
      <c r="A4" s="2" t="inlineStr">
        <is>
          <t>SUP-003</t>
        </is>
      </c>
      <c r="B4" s="2" t="inlineStr">
        <is>
          <t>Charlotte Catering Co.</t>
        </is>
      </c>
      <c r="C4" s="2" t="inlineStr">
        <is>
          <t>Charlotte Reid</t>
        </is>
      </c>
      <c r="D4" s="3" t="inlineStr">
        <is>
          <t>9429043456789</t>
        </is>
      </c>
      <c r="E4" s="3" t="inlineStr">
        <is>
          <t>345-678-901</t>
        </is>
      </c>
      <c r="F4" s="2" t="inlineStr">
        <is>
          <t>Catering &amp; Hospitality</t>
        </is>
      </c>
      <c r="G4" s="2" t="inlineStr">
        <is>
          <t>Christchurch</t>
        </is>
      </c>
      <c r="H4" s="2" t="inlineStr">
        <is>
          <t>Canterbury</t>
        </is>
      </c>
      <c r="I4" s="4" t="inlineStr">
        <is>
          <t>Yes</t>
        </is>
      </c>
      <c r="J4" s="3" t="inlineStr">
        <is>
          <t>345-678-901</t>
        </is>
      </c>
      <c r="K4" s="4" t="n">
        <v>20</v>
      </c>
      <c r="L4" s="2" t="inlineStr">
        <is>
          <t>Cheque</t>
        </is>
      </c>
      <c r="M4" s="2" t="inlineStr">
        <is>
          <t>charlotte@charlottecatering.co.nz</t>
        </is>
      </c>
      <c r="N4" s="2" t="inlineStr">
        <is>
          <t>03 543 6789</t>
        </is>
      </c>
      <c r="O4" s="5" t="n">
        <v>67000</v>
      </c>
      <c r="P4" s="28" t="n">
        <v>46170</v>
      </c>
      <c r="Q4" s="4" t="inlineStr">
        <is>
          <t>Yes</t>
        </is>
      </c>
      <c r="R4" s="7">
        <f>IF(AND(D4&lt;&gt;"",I4="Yes",E4&lt;&gt;""),"Complete","Review")</f>
        <v/>
      </c>
      <c r="S4" s="2" t="inlineStr"/>
    </row>
    <row r="5">
      <c r="A5" s="8" t="inlineStr">
        <is>
          <t>SUP-004</t>
        </is>
      </c>
      <c r="B5" s="8" t="inlineStr">
        <is>
          <t>Manaia Cleaning Solutions</t>
        </is>
      </c>
      <c r="C5" s="8" t="inlineStr">
        <is>
          <t>Manaia Wiki</t>
        </is>
      </c>
      <c r="D5" s="3" t="inlineStr">
        <is>
          <t>9429044567890</t>
        </is>
      </c>
      <c r="E5" s="3" t="inlineStr">
        <is>
          <t>456-789-012</t>
        </is>
      </c>
      <c r="F5" s="8" t="inlineStr">
        <is>
          <t>Cleaning &amp; Facilities</t>
        </is>
      </c>
      <c r="G5" s="8" t="inlineStr">
        <is>
          <t>Hamilton</t>
        </is>
      </c>
      <c r="H5" s="8" t="inlineStr">
        <is>
          <t>Waikato</t>
        </is>
      </c>
      <c r="I5" s="4" t="inlineStr">
        <is>
          <t>No</t>
        </is>
      </c>
      <c r="J5" s="3" t="inlineStr"/>
      <c r="K5" s="4" t="n">
        <v>30</v>
      </c>
      <c r="L5" s="8" t="inlineStr">
        <is>
          <t>Direct Credit</t>
        </is>
      </c>
      <c r="M5" s="8" t="inlineStr">
        <is>
          <t>manaia@manaiacleaning.co.nz</t>
        </is>
      </c>
      <c r="N5" s="8" t="inlineStr">
        <is>
          <t>07 654 7890</t>
        </is>
      </c>
      <c r="O5" s="5" t="n">
        <v>4800</v>
      </c>
      <c r="P5" s="28" t="n">
        <v>46032</v>
      </c>
      <c r="Q5" s="4" t="inlineStr">
        <is>
          <t>No</t>
        </is>
      </c>
      <c r="R5" s="9">
        <f>IF(AND(D5&lt;&gt;"",I5="Yes",E5&lt;&gt;""),"Complete","Review")</f>
        <v/>
      </c>
      <c r="S5" s="8" t="inlineStr"/>
    </row>
    <row r="6">
      <c r="A6" s="2" t="inlineStr">
        <is>
          <t>SUP-005</t>
        </is>
      </c>
      <c r="B6" s="2" t="inlineStr">
        <is>
          <t>Sophie Print &amp; Design</t>
        </is>
      </c>
      <c r="C6" s="2" t="inlineStr">
        <is>
          <t>Sophie Murray</t>
        </is>
      </c>
      <c r="D6" s="3" t="inlineStr">
        <is>
          <t>9429045678901</t>
        </is>
      </c>
      <c r="E6" s="3" t="inlineStr">
        <is>
          <t>567-890-123</t>
        </is>
      </c>
      <c r="F6" s="2" t="inlineStr">
        <is>
          <t>Marketing &amp; Print</t>
        </is>
      </c>
      <c r="G6" s="2" t="inlineStr">
        <is>
          <t>Tauranga</t>
        </is>
      </c>
      <c r="H6" s="2" t="inlineStr">
        <is>
          <t>Bay of Plenty</t>
        </is>
      </c>
      <c r="I6" s="4" t="inlineStr">
        <is>
          <t>Yes</t>
        </is>
      </c>
      <c r="J6" s="3" t="inlineStr">
        <is>
          <t>567-890-123</t>
        </is>
      </c>
      <c r="K6" s="4" t="n">
        <v>14</v>
      </c>
      <c r="L6" s="2" t="inlineStr">
        <is>
          <t>Direct Credit</t>
        </is>
      </c>
      <c r="M6" s="2" t="inlineStr">
        <is>
          <t>sophie@sophieprint.co.nz</t>
        </is>
      </c>
      <c r="N6" s="2" t="inlineStr">
        <is>
          <t>07 765 8901</t>
        </is>
      </c>
      <c r="O6" s="5" t="n">
        <v>18900</v>
      </c>
      <c r="P6" s="28" t="n">
        <v>46143</v>
      </c>
      <c r="Q6" s="4" t="inlineStr">
        <is>
          <t>Yes</t>
        </is>
      </c>
      <c r="R6" s="7">
        <f>IF(AND(D6&lt;&gt;"",I6="Yes",E6&lt;&gt;""),"Complete","Review")</f>
        <v/>
      </c>
      <c r="S6" s="2" t="inlineStr"/>
    </row>
    <row r="7">
      <c r="A7" s="8" t="inlineStr">
        <is>
          <t>SUP-006</t>
        </is>
      </c>
      <c r="B7" s="8" t="inlineStr">
        <is>
          <t>Hemi Transport Services</t>
        </is>
      </c>
      <c r="C7" s="8" t="inlineStr">
        <is>
          <t>Hemi Ngata</t>
        </is>
      </c>
      <c r="D7" s="3" t="inlineStr">
        <is>
          <t>9429046789012</t>
        </is>
      </c>
      <c r="E7" s="3" t="inlineStr">
        <is>
          <t>678-901-234</t>
        </is>
      </c>
      <c r="F7" s="8" t="inlineStr">
        <is>
          <t>Transport &amp; Logistics</t>
        </is>
      </c>
      <c r="G7" s="8" t="inlineStr">
        <is>
          <t>Dunedin</t>
        </is>
      </c>
      <c r="H7" s="8" t="inlineStr">
        <is>
          <t>Otago</t>
        </is>
      </c>
      <c r="I7" s="4" t="inlineStr">
        <is>
          <t>Yes</t>
        </is>
      </c>
      <c r="J7" s="3" t="inlineStr">
        <is>
          <t>678-901-234</t>
        </is>
      </c>
      <c r="K7" s="4" t="n">
        <v>30</v>
      </c>
      <c r="L7" s="8" t="inlineStr">
        <is>
          <t>Direct Credit</t>
        </is>
      </c>
      <c r="M7" s="8" t="inlineStr">
        <is>
          <t>hemi@hemitransport.co.nz</t>
        </is>
      </c>
      <c r="N7" s="8" t="inlineStr">
        <is>
          <t>03 876 9012</t>
        </is>
      </c>
      <c r="O7" s="5" t="n">
        <v>95000</v>
      </c>
      <c r="P7" s="28" t="n">
        <v>46175</v>
      </c>
      <c r="Q7" s="4" t="inlineStr">
        <is>
          <t>Yes</t>
        </is>
      </c>
      <c r="R7" s="9">
        <f>IF(AND(D7&lt;&gt;"",I7="Yes",E7&lt;&gt;""),"Complete","Review")</f>
        <v/>
      </c>
      <c r="S7" s="8" t="inlineStr"/>
    </row>
    <row r="8">
      <c r="A8" s="2" t="inlineStr">
        <is>
          <t>SUP-007</t>
        </is>
      </c>
      <c r="B8" s="2" t="inlineStr">
        <is>
          <t>Olivia IT Support Ltd</t>
        </is>
      </c>
      <c r="C8" s="2" t="inlineStr">
        <is>
          <t>Olivia Walsh</t>
        </is>
      </c>
      <c r="D8" s="3" t="inlineStr">
        <is>
          <t>9429047890123</t>
        </is>
      </c>
      <c r="E8" s="3" t="inlineStr">
        <is>
          <t>789-012-345</t>
        </is>
      </c>
      <c r="F8" s="2" t="inlineStr">
        <is>
          <t>Information Technology</t>
        </is>
      </c>
      <c r="G8" s="2" t="inlineStr">
        <is>
          <t>Palmerston North</t>
        </is>
      </c>
      <c r="H8" s="2" t="inlineStr">
        <is>
          <t>Manawatu-Whanganui</t>
        </is>
      </c>
      <c r="I8" s="4" t="inlineStr">
        <is>
          <t>Yes</t>
        </is>
      </c>
      <c r="J8" s="3" t="inlineStr">
        <is>
          <t>789-012-345</t>
        </is>
      </c>
      <c r="K8" s="4" t="n">
        <v>20</v>
      </c>
      <c r="L8" s="2" t="inlineStr">
        <is>
          <t>Credit Card</t>
        </is>
      </c>
      <c r="M8" s="2" t="inlineStr">
        <is>
          <t>olivia@oliviait.co.nz</t>
        </is>
      </c>
      <c r="N8" s="2" t="inlineStr">
        <is>
          <t>06 987 0123</t>
        </is>
      </c>
      <c r="O8" s="5" t="n">
        <v>31500</v>
      </c>
      <c r="P8" s="28" t="n">
        <v>46162</v>
      </c>
      <c r="Q8" s="4" t="inlineStr">
        <is>
          <t>Yes</t>
        </is>
      </c>
      <c r="R8" s="7">
        <f>IF(AND(D8&lt;&gt;"",I8="Yes",E8&lt;&gt;""),"Complete","Review")</f>
        <v/>
      </c>
      <c r="S8" s="2" t="inlineStr"/>
    </row>
    <row r="9">
      <c r="A9" s="8" t="inlineStr">
        <is>
          <t>SUP-008</t>
        </is>
      </c>
      <c r="B9" s="8" t="inlineStr">
        <is>
          <t>Tama Landscape Maintenance</t>
        </is>
      </c>
      <c r="C9" s="8" t="inlineStr">
        <is>
          <t>Tama Heke</t>
        </is>
      </c>
      <c r="D9" s="3" t="inlineStr">
        <is>
          <t>9429048901234</t>
        </is>
      </c>
      <c r="E9" s="3" t="inlineStr">
        <is>
          <t>890-123-456</t>
        </is>
      </c>
      <c r="F9" s="8" t="inlineStr">
        <is>
          <t>Grounds &amp; Landscaping</t>
        </is>
      </c>
      <c r="G9" s="8" t="inlineStr">
        <is>
          <t>Napier</t>
        </is>
      </c>
      <c r="H9" s="8" t="inlineStr">
        <is>
          <t>Hawke's Bay</t>
        </is>
      </c>
      <c r="I9" s="4" t="inlineStr">
        <is>
          <t>Yes</t>
        </is>
      </c>
      <c r="J9" s="3" t="inlineStr">
        <is>
          <t>890-123-456</t>
        </is>
      </c>
      <c r="K9" s="4" t="n">
        <v>14</v>
      </c>
      <c r="L9" s="8" t="inlineStr">
        <is>
          <t>Direct Credit</t>
        </is>
      </c>
      <c r="M9" s="8" t="inlineStr">
        <is>
          <t>tama@tamalandscape.co.nz</t>
        </is>
      </c>
      <c r="N9" s="8" t="inlineStr">
        <is>
          <t>06 098 1234</t>
        </is>
      </c>
      <c r="O9" s="5" t="n">
        <v>9200</v>
      </c>
      <c r="P9" s="28" t="n">
        <v>46127</v>
      </c>
      <c r="Q9" s="4" t="inlineStr">
        <is>
          <t>Yes</t>
        </is>
      </c>
      <c r="R9" s="9">
        <f>IF(AND(D9&lt;&gt;"",I9="Yes",E9&lt;&gt;""),"Complete","Review")</f>
        <v/>
      </c>
      <c r="S9" s="8" t="inlineStr"/>
    </row>
    <row r="10">
      <c r="A10" s="2" t="inlineStr">
        <is>
          <t>SUP-009</t>
        </is>
      </c>
      <c r="B10" s="2" t="inlineStr">
        <is>
          <t>Ngaire Health &amp; Safety Consulting</t>
        </is>
      </c>
      <c r="C10" s="2" t="inlineStr">
        <is>
          <t>Ngaire Pou</t>
        </is>
      </c>
      <c r="D10" s="3" t="inlineStr">
        <is>
          <t>9429049012345</t>
        </is>
      </c>
      <c r="E10" s="3" t="inlineStr">
        <is>
          <t>901-234-567</t>
        </is>
      </c>
      <c r="F10" s="2" t="inlineStr">
        <is>
          <t>Consulting &amp; Advisory</t>
        </is>
      </c>
      <c r="G10" s="2" t="inlineStr">
        <is>
          <t>Nelson</t>
        </is>
      </c>
      <c r="H10" s="2" t="inlineStr">
        <is>
          <t>Nelson-Tasman</t>
        </is>
      </c>
      <c r="I10" s="4" t="inlineStr">
        <is>
          <t>Yes</t>
        </is>
      </c>
      <c r="J10" s="3" t="inlineStr">
        <is>
          <t>901-234-567</t>
        </is>
      </c>
      <c r="K10" s="4" t="n">
        <v>30</v>
      </c>
      <c r="L10" s="2" t="inlineStr">
        <is>
          <t>Direct Credit</t>
        </is>
      </c>
      <c r="M10" s="2" t="inlineStr">
        <is>
          <t>ngaire@ngairehealthsafety.co.nz</t>
        </is>
      </c>
      <c r="N10" s="2" t="inlineStr">
        <is>
          <t>03 109 2345</t>
        </is>
      </c>
      <c r="O10" s="5" t="n">
        <v>28000</v>
      </c>
      <c r="P10" s="28" t="n">
        <v>46152</v>
      </c>
      <c r="Q10" s="4" t="inlineStr">
        <is>
          <t>Yes</t>
        </is>
      </c>
      <c r="R10" s="7">
        <f>IF(AND(D10&lt;&gt;"",I10="Yes",E10&lt;&gt;""),"Complete","Review")</f>
        <v/>
      </c>
      <c r="S10" s="2" t="inlineStr"/>
    </row>
    <row r="11">
      <c r="A11" s="10" t="inlineStr">
        <is>
          <t>TOTALS</t>
        </is>
      </c>
      <c r="B11" s="11" t="n"/>
      <c r="C11" s="11" t="n"/>
      <c r="D11" s="11" t="n"/>
      <c r="E11" s="11" t="n"/>
      <c r="F11" s="11" t="n"/>
      <c r="G11" s="11" t="n"/>
      <c r="H11" s="11" t="n"/>
      <c r="I11" s="11" t="n"/>
      <c r="J11" s="11" t="n"/>
      <c r="K11" s="11" t="n"/>
      <c r="L11" s="11" t="n"/>
      <c r="M11" s="11" t="n"/>
      <c r="N11" s="11" t="n"/>
      <c r="O11" s="12">
        <f>SUM(O2:O10)</f>
        <v/>
      </c>
      <c r="P11" s="11" t="n"/>
      <c r="Q11" s="11" t="n"/>
      <c r="R11" s="11" t="n"/>
      <c r="S11" s="11" t="n"/>
    </row>
  </sheetData>
  <autoFilter ref="A1:S1"/>
  <conditionalFormatting sqref="A2:S10">
    <cfRule type="expression" priority="1" dxfId="0" stopIfTrue="0">
      <formula>=$R2="Complete"</formula>
    </cfRule>
    <cfRule type="expression" priority="2" dxfId="1" stopIfTrue="0">
      <formula>=$R2="Review"</formula>
    </cfRule>
    <cfRule type="expression" priority="3" dxfId="2" stopIfTrue="0">
      <formula>=$Q2="No"</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6"/>
  <sheetViews>
    <sheetView showGridLines="0" workbookViewId="0">
      <selection activeCell="A1" sqref="A1"/>
    </sheetView>
  </sheetViews>
  <sheetFormatPr baseColWidth="8" defaultRowHeight="15"/>
  <cols>
    <col width="3" customWidth="1" min="1" max="1"/>
    <col width="26" customWidth="1" min="2" max="2"/>
    <col width="4" customWidth="1" min="3" max="3"/>
    <col width="26" customWidth="1" min="4" max="4"/>
    <col width="4" customWidth="1" min="5" max="5"/>
    <col width="26" customWidth="1" min="6" max="6"/>
    <col width="4" customWidth="1" min="7" max="7"/>
    <col width="26" customWidth="1" min="8" max="8"/>
    <col width="4" customWidth="1" min="9" max="9"/>
    <col width="26" customWidth="1" min="10" max="10"/>
    <col width="4" customWidth="1" min="11" max="11"/>
    <col width="26" customWidth="1" min="12" max="12"/>
  </cols>
  <sheetData>
    <row r="1" ht="36" customHeight="1">
      <c r="A1" s="13" t="inlineStr">
        <is>
          <t>Supplier Register — Summary Dashboard</t>
        </is>
      </c>
      <c r="B1" s="14" t="n"/>
      <c r="C1" s="14" t="n"/>
      <c r="D1" s="14" t="n"/>
      <c r="E1" s="14" t="n"/>
      <c r="F1" s="14" t="n"/>
      <c r="G1" s="14" t="n"/>
      <c r="H1" s="14" t="n"/>
      <c r="I1" s="14" t="n"/>
      <c r="J1" s="14" t="n"/>
      <c r="K1" s="14" t="n"/>
      <c r="L1" s="14" t="n"/>
    </row>
    <row r="2"/>
    <row r="3" ht="22" customHeight="1">
      <c r="B3" s="15" t="inlineStr">
        <is>
          <t>Total Suppliers</t>
        </is>
      </c>
      <c r="D3" s="15" t="inlineStr">
        <is>
          <t>Active Suppliers</t>
        </is>
      </c>
      <c r="F3" s="15" t="inlineStr">
        <is>
          <t>GST Registered</t>
        </is>
      </c>
      <c r="H3" s="15" t="inlineStr">
        <is>
          <t>Complete Compliance</t>
        </is>
      </c>
      <c r="J3" s="15" t="inlineStr">
        <is>
          <t>Total Annual Spend</t>
        </is>
      </c>
      <c r="L3" s="15" t="inlineStr">
        <is>
          <t>Average Annual Spend</t>
        </is>
      </c>
    </row>
    <row r="4" ht="30" customHeight="1">
      <c r="B4" s="16">
        <f>COUNTA('Supplier Register'!B:B)-1</f>
        <v/>
      </c>
      <c r="D4" s="16">
        <f>COUNTIF('Supplier Register'!Q:Q,"Yes")</f>
        <v/>
      </c>
      <c r="F4" s="16">
        <f>COUNTIF('Supplier Register'!I:I,"Yes")</f>
        <v/>
      </c>
      <c r="H4" s="16">
        <f>COUNTIF('Supplier Register'!R:R,"Complete")</f>
        <v/>
      </c>
      <c r="J4" s="17">
        <f>SUM('Supplier Register'!O:O)</f>
        <v/>
      </c>
      <c r="L4" s="17">
        <f>IFERROR(AVERAGE('Supplier Register'!O2:O10),0)</f>
        <v/>
      </c>
    </row>
    <row r="5"/>
    <row r="6"/>
    <row r="7">
      <c r="B7" s="18" t="inlineStr">
        <is>
          <t>Suppliers by City</t>
        </is>
      </c>
      <c r="C7" s="18" t="inlineStr">
        <is>
          <t>Count</t>
        </is>
      </c>
      <c r="F7" s="18" t="inlineStr">
        <is>
          <t>Suppliers by Type</t>
        </is>
      </c>
      <c r="G7" s="18" t="inlineStr">
        <is>
          <t>Count</t>
        </is>
      </c>
      <c r="J7" s="18" t="inlineStr">
        <is>
          <t>Compliance Status</t>
        </is>
      </c>
      <c r="K7" s="18" t="inlineStr">
        <is>
          <t>Count</t>
        </is>
      </c>
    </row>
    <row r="8">
      <c r="B8" s="2" t="inlineStr">
        <is>
          <t>Auckland</t>
        </is>
      </c>
      <c r="C8" s="19">
        <f>COUNTIF('Supplier Register'!G:G,"Auckland")</f>
        <v/>
      </c>
      <c r="F8" s="2" t="inlineStr">
        <is>
          <t>Stationery &amp; Office</t>
        </is>
      </c>
      <c r="G8" s="19">
        <f>COUNTIF('Supplier Register'!F:F,"Stationery &amp; Office")</f>
        <v/>
      </c>
      <c r="J8" s="20" t="inlineStr">
        <is>
          <t>Complete</t>
        </is>
      </c>
      <c r="K8" s="21">
        <f>COUNTIF('Supplier Register'!R:R,"Complete")</f>
        <v/>
      </c>
    </row>
    <row r="9">
      <c r="B9" s="8" t="inlineStr">
        <is>
          <t>Wellington</t>
        </is>
      </c>
      <c r="C9" s="22">
        <f>COUNTIF('Supplier Register'!G:G,"Wellington")</f>
        <v/>
      </c>
      <c r="F9" s="8" t="inlineStr">
        <is>
          <t>Trades &amp; Services</t>
        </is>
      </c>
      <c r="G9" s="22">
        <f>COUNTIF('Supplier Register'!F:F,"Trades &amp; Services")</f>
        <v/>
      </c>
      <c r="J9" s="23" t="inlineStr">
        <is>
          <t>Review</t>
        </is>
      </c>
      <c r="K9" s="24">
        <f>COUNTIF('Supplier Register'!R:R,"Review")</f>
        <v/>
      </c>
    </row>
    <row r="10">
      <c r="B10" s="2" t="inlineStr">
        <is>
          <t>Christchurch</t>
        </is>
      </c>
      <c r="C10" s="19">
        <f>COUNTIF('Supplier Register'!G:G,"Christchurch")</f>
        <v/>
      </c>
      <c r="F10" s="2" t="inlineStr">
        <is>
          <t>Catering &amp; Hospitality</t>
        </is>
      </c>
      <c r="G10" s="19">
        <f>COUNTIF('Supplier Register'!F:F,"Catering &amp; Hospitality")</f>
        <v/>
      </c>
    </row>
    <row r="11">
      <c r="B11" s="8" t="inlineStr">
        <is>
          <t>Hamilton</t>
        </is>
      </c>
      <c r="C11" s="22">
        <f>COUNTIF('Supplier Register'!G:G,"Hamilton")</f>
        <v/>
      </c>
      <c r="F11" s="8" t="inlineStr">
        <is>
          <t>Cleaning &amp; Facilities</t>
        </is>
      </c>
      <c r="G11" s="22">
        <f>COUNTIF('Supplier Register'!F:F,"Cleaning &amp; Facilities")</f>
        <v/>
      </c>
      <c r="J11" s="18" t="inlineStr">
        <is>
          <t>Active Status</t>
        </is>
      </c>
      <c r="K11" s="18" t="inlineStr">
        <is>
          <t>Count</t>
        </is>
      </c>
    </row>
    <row r="12">
      <c r="B12" s="2" t="inlineStr">
        <is>
          <t>Tauranga</t>
        </is>
      </c>
      <c r="C12" s="19">
        <f>COUNTIF('Supplier Register'!G:G,"Tauranga")</f>
        <v/>
      </c>
      <c r="F12" s="2" t="inlineStr">
        <is>
          <t>Marketing &amp; Print</t>
        </is>
      </c>
      <c r="G12" s="19">
        <f>COUNTIF('Supplier Register'!F:F,"Marketing &amp; Print")</f>
        <v/>
      </c>
      <c r="J12" s="20" t="inlineStr">
        <is>
          <t>Active</t>
        </is>
      </c>
      <c r="K12" s="21">
        <f>COUNTIF('Supplier Register'!Q:Q,"Yes")</f>
        <v/>
      </c>
    </row>
    <row r="13">
      <c r="B13" s="8" t="inlineStr">
        <is>
          <t>Dunedin</t>
        </is>
      </c>
      <c r="C13" s="22">
        <f>COUNTIF('Supplier Register'!G:G,"Dunedin")</f>
        <v/>
      </c>
      <c r="F13" s="8" t="inlineStr">
        <is>
          <t>Transport &amp; Logistics</t>
        </is>
      </c>
      <c r="G13" s="22">
        <f>COUNTIF('Supplier Register'!F:F,"Transport &amp; Logistics")</f>
        <v/>
      </c>
      <c r="J13" s="23" t="inlineStr">
        <is>
          <t>Inactive</t>
        </is>
      </c>
      <c r="K13" s="24">
        <f>COUNTIF('Supplier Register'!Q:Q,"No")</f>
        <v/>
      </c>
    </row>
    <row r="14">
      <c r="B14" s="2" t="inlineStr">
        <is>
          <t>Palmerston North</t>
        </is>
      </c>
      <c r="C14" s="19">
        <f>COUNTIF('Supplier Register'!G:G,"Palmerston North")</f>
        <v/>
      </c>
      <c r="F14" s="2" t="inlineStr">
        <is>
          <t>Information Technology</t>
        </is>
      </c>
      <c r="G14" s="19">
        <f>COUNTIF('Supplier Register'!F:F,"Information Technology")</f>
        <v/>
      </c>
    </row>
    <row r="15">
      <c r="B15" s="8" t="inlineStr">
        <is>
          <t>Napier</t>
        </is>
      </c>
      <c r="C15" s="22">
        <f>COUNTIF('Supplier Register'!G:G,"Napier")</f>
        <v/>
      </c>
      <c r="F15" s="8" t="inlineStr">
        <is>
          <t>Grounds &amp; Landscaping</t>
        </is>
      </c>
      <c r="G15" s="22">
        <f>COUNTIF('Supplier Register'!F:F,"Grounds &amp; Landscaping")</f>
        <v/>
      </c>
    </row>
    <row r="16">
      <c r="B16" s="2" t="inlineStr">
        <is>
          <t>Nelson</t>
        </is>
      </c>
      <c r="C16" s="19">
        <f>COUNTIF('Supplier Register'!G:G,"Nelson")</f>
        <v/>
      </c>
      <c r="F16" s="2" t="inlineStr">
        <is>
          <t>Consulting &amp; Advisory</t>
        </is>
      </c>
      <c r="G16" s="19">
        <f>COUNTIF('Supplier Register'!F:F,"Consulting &amp; Advisory")</f>
        <v/>
      </c>
    </row>
  </sheetData>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B33"/>
  <sheetViews>
    <sheetView showGridLines="0" workbookViewId="0">
      <selection activeCell="A1" sqref="A1"/>
    </sheetView>
  </sheetViews>
  <sheetFormatPr baseColWidth="8" defaultRowHeight="15"/>
  <cols>
    <col width="3" customWidth="1" min="1" max="1"/>
    <col width="90" customWidth="1" min="2" max="2"/>
    <col width="3" customWidth="1" min="3" max="3"/>
  </cols>
  <sheetData>
    <row r="1" ht="36" customHeight="1">
      <c r="B1" s="13" t="inlineStr">
        <is>
          <t>NZBN Supplier Register — Instructions &amp; Guidance</t>
        </is>
      </c>
    </row>
    <row r="2"/>
    <row r="3" ht="8" customHeight="1"/>
    <row r="4" ht="22" customHeight="1">
      <c r="B4" s="25" t="inlineStr">
        <is>
          <t>ABOUT THIS WORKBOOK</t>
        </is>
      </c>
    </row>
    <row r="5" ht="60" customHeight="1">
      <c r="B5" s="26" t="inlineStr">
        <is>
          <t>This workbook is designed to help New Zealand businesses maintain a compliant and organised supplier register. It records key supplier details including NZBN, IRD numbers, GST registration, contact information, and annual spend. It is intended for supplier administration and compliance tracking purposes only and does not constitute tax or legal advice.</t>
        </is>
      </c>
    </row>
    <row r="6" ht="8" customHeight="1"/>
    <row r="7" ht="22" customHeight="1">
      <c r="B7" s="25" t="inlineStr">
        <is>
          <t>WHAT IS AN NZBN?</t>
        </is>
      </c>
    </row>
    <row r="8" ht="60" customHeight="1">
      <c r="B8" s="27" t="inlineStr">
        <is>
          <t>The New Zealand Business Number (NZBN) is a unique 13-digit identifier assigned to every registered New Zealand business. It is issued by the Companies Office and is available via the NZBN register at www.nzbn.govt.nz. Recording your suppliers' NZBNs helps ensure you are dealing with legitimate, registered businesses and simplifies verification of business identity.</t>
        </is>
      </c>
    </row>
    <row r="9" ht="8" customHeight="1"/>
    <row r="10" ht="22" customHeight="1">
      <c r="B10" s="25" t="inlineStr">
        <is>
          <t>IRD NUMBERS &amp; GST REGISTRATION</t>
        </is>
      </c>
    </row>
    <row r="11" ht="60" customHeight="1">
      <c r="B11" s="26" t="inlineStr">
        <is>
          <t>You should record each supplier's IRD number for tax reporting purposes. If a supplier is GST registered, their GST number will typically match their IRD number. You should request a valid GST tax invoice from all GST-registered suppliers to claim GST input credits. Suppliers with annual turnover of $60,000 or more must register for GST in New Zealand.</t>
        </is>
      </c>
    </row>
    <row r="12" ht="8" customHeight="1"/>
    <row r="13" ht="22" customHeight="1">
      <c r="B13" s="25" t="inlineStr">
        <is>
          <t>COMPLIANCE STATUS</t>
        </is>
      </c>
    </row>
    <row r="14" ht="60" customHeight="1">
      <c r="B14" s="27" t="inlineStr">
        <is>
          <t>The "Compliance Status" column is automatically calculated. A supplier is marked "Complete" when their NZBN, IRD Number, and GST Registration details are all recorded. Suppliers showing "Review" require follow-up to obtain missing information before payments are processed.</t>
        </is>
      </c>
    </row>
    <row r="15" ht="8" customHeight="1"/>
    <row r="16" ht="22" customHeight="1">
      <c r="B16" s="25" t="inlineStr">
        <is>
          <t>RECORD-KEEPING REQUIREMENTS</t>
        </is>
      </c>
    </row>
    <row r="17" ht="60" customHeight="1">
      <c r="B17" s="26" t="inlineStr">
        <is>
          <t>Under New Zealand law (Tax Administration Act 1994), businesses are required to retain financial records — including supplier invoices and payment records — for a minimum of 7 years. Ensure this register and associated supplier invoices are stored securely for the required period.</t>
        </is>
      </c>
    </row>
    <row r="18" ht="8" customHeight="1"/>
    <row r="19" ht="22" customHeight="1">
      <c r="B19" s="25" t="inlineStr">
        <is>
          <t>DATE FORMAT</t>
        </is>
      </c>
    </row>
    <row r="20" ht="40" customHeight="1">
      <c r="B20" s="27" t="inlineStr">
        <is>
          <t>All dates in this workbook use the New Zealand standard format: DD/MM/YYYY. For example, 15 May 2026 is entered as 15/05/2026.</t>
        </is>
      </c>
    </row>
    <row r="21" ht="8" customHeight="1"/>
    <row r="22" ht="22" customHeight="1">
      <c r="B22" s="25" t="inlineStr">
        <is>
          <t>CURRENCY</t>
        </is>
      </c>
    </row>
    <row r="23" ht="60" customHeight="1">
      <c r="B23" s="26" t="inlineStr">
        <is>
          <t>All monetary values are in New Zealand Dollars (NZD). Annual spend figures should be entered as whole dollar amounts. The workbook automatically applies the $#,##0.00 format.</t>
        </is>
      </c>
    </row>
    <row r="24" ht="8" customHeight="1"/>
    <row r="25" ht="22" customHeight="1">
      <c r="B25" s="25" t="inlineStr">
        <is>
          <t>HOW TO USE THIS WORKBOOK</t>
        </is>
      </c>
    </row>
    <row r="26" ht="60" customHeight="1">
      <c r="B26" s="27" t="inlineStr">
        <is>
          <t>1. SUPPLIER REGISTER tab: Enter all supplier details in the highlighted (pale yellow) input cells. Compliance Status is calculated automatically — do not edit column R directly.</t>
        </is>
      </c>
    </row>
    <row r="27" ht="60" customHeight="1">
      <c r="B27" s="26" t="inlineStr">
        <is>
          <t>2. SUMMARY DASHBOARD tab: View key performance indicators, supplier breakdowns by city and type, and compliance status charts. This sheet updates automatically as data is entered.</t>
        </is>
      </c>
    </row>
    <row r="28" ht="60" customHeight="1">
      <c r="B28" s="27" t="inlineStr">
        <is>
          <t>3. Use the filter dropdowns in the header row of the Supplier Register to sort and filter by city, supplier type, GST status, active status, or compliance status.</t>
        </is>
      </c>
    </row>
    <row r="29" ht="40" customHeight="1">
      <c r="B29" s="26" t="inlineStr">
        <is>
          <t>4. When a supplier becomes inactive, update column Q ("Active?") to "No". The row will be highlighted grey to indicate inactive status.</t>
        </is>
      </c>
    </row>
    <row r="30" ht="40" customHeight="1">
      <c r="B30" s="27" t="inlineStr">
        <is>
          <t>5. Review the Compliance Status column regularly. Follow up with suppliers showing "Review" to obtain missing NZBN, IRD, or GST details.</t>
        </is>
      </c>
    </row>
    <row r="31" ht="8" customHeight="1"/>
    <row r="32" ht="22" customHeight="1">
      <c r="B32" s="25" t="inlineStr">
        <is>
          <t>DISCLAIMER</t>
        </is>
      </c>
    </row>
    <row r="33" ht="60" customHeight="1">
      <c r="B33" s="26" t="inlineStr">
        <is>
          <t>This workbook is provided as an administrative tool only. It does not constitute tax, legal, or accounting advice. For specific guidance on GST, IRD requirements, or supplier obligations, please consult a qualified New Zealand accountant or tax adviser, or refer to the Inland Revenue website at www.ird.govt.nz.</t>
        </is>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2026-06-18T14:34:30Z</dcterms:created>
  <dcterms:modified xmlns:dcterms="http://purl.org/dc/terms/" xmlns:xsi="http://www.w3.org/2001/XMLSchema-instance" xsi:type="dcterms:W3CDTF">2026-06-18T14:34:30Z</dcterms:modified>
</cp:coreProperties>
</file>