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E Calculator" sheetId="1" state="visible" r:id="rId1"/>
    <sheet xmlns:r="http://schemas.openxmlformats.org/officeDocument/2006/relationships" name="Tax Tables" sheetId="2" state="visible" r:id="rId2"/>
    <sheet xmlns:r="http://schemas.openxmlformats.org/officeDocument/2006/relationships" name="Summary 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10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</font>
    <font>
      <name val="Calibri"/>
      <b val="1"/>
      <color rgb="000F766E"/>
      <sz val="11"/>
    </font>
    <font>
      <name val="Calibri"/>
      <b val="1"/>
      <color rgb="00FFFFFF"/>
      <sz val="10"/>
    </font>
    <font>
      <name val="Calibri"/>
      <b val="1"/>
      <color rgb="000F766E"/>
      <sz val="10"/>
    </font>
    <font>
      <name val="Calibri"/>
      <b val="1"/>
      <color rgb="000F766E"/>
      <sz val="12"/>
    </font>
  </fonts>
  <fills count="9">
    <fill>
      <patternFill/>
    </fill>
    <fill>
      <patternFill patternType="gray125"/>
    </fill>
    <fill>
      <patternFill patternType="solid">
        <fgColor rgb="00E0F2FE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CCFBF1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right" vertical="center"/>
    </xf>
    <xf numFmtId="10" fontId="3" fillId="5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/>
    </xf>
    <xf numFmtId="165" fontId="3" fillId="6" borderId="1" applyAlignment="1" pivotButton="0" quotePrefix="0" xfId="0">
      <alignment horizontal="right" vertical="center"/>
    </xf>
    <xf numFmtId="10" fontId="3" fillId="6" borderId="1" applyAlignment="1" pivotButton="0" quotePrefix="0" xfId="0">
      <alignment horizontal="right" vertical="center"/>
    </xf>
    <xf numFmtId="0" fontId="0" fillId="3" borderId="1" pivotButton="0" quotePrefix="0" xfId="0"/>
    <xf numFmtId="0" fontId="5" fillId="3" borderId="1" pivotButton="0" quotePrefix="0" xfId="0"/>
    <xf numFmtId="165" fontId="5" fillId="3" borderId="1" applyAlignment="1" pivotButton="0" quotePrefix="0" xfId="0">
      <alignment horizontal="right" vertical="center"/>
    </xf>
    <xf numFmtId="0" fontId="6" fillId="0" borderId="0" pivotButton="0" quotePrefix="0" xfId="0"/>
    <xf numFmtId="0" fontId="7" fillId="7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3" fillId="7" borderId="1" applyAlignment="1" pivotButton="0" quotePrefix="0" xfId="0">
      <alignment horizontal="center" vertical="center" wrapText="1"/>
    </xf>
    <xf numFmtId="10" fontId="4" fillId="7" borderId="1" applyAlignment="1" pivotButton="0" quotePrefix="0" xfId="0">
      <alignment horizontal="center" vertical="center" wrapText="1"/>
    </xf>
    <xf numFmtId="10" fontId="4" fillId="6" borderId="1" applyAlignment="1" pivotButton="0" quotePrefix="0" xfId="0">
      <alignment horizontal="left" vertical="center"/>
    </xf>
    <xf numFmtId="10" fontId="4" fillId="4" borderId="1" applyAlignment="1" pivotButton="0" quotePrefix="0" xfId="0">
      <alignment horizontal="left" vertical="center"/>
    </xf>
    <xf numFmtId="0" fontId="9" fillId="0" borderId="0" pivotButton="0" quotePrefix="0" xfId="0"/>
    <xf numFmtId="0" fontId="4" fillId="6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3" fillId="4" borderId="1" pivotButton="0" quotePrefix="0" xfId="0"/>
    <xf numFmtId="0" fontId="3" fillId="6" borderId="1" pivotButton="0" quotePrefix="0" xfId="0"/>
    <xf numFmtId="1" fontId="4" fillId="5" borderId="1" applyAlignment="1" pivotButton="0" quotePrefix="0" xfId="0">
      <alignment horizontal="right" vertical="center"/>
    </xf>
    <xf numFmtId="10" fontId="4" fillId="5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3" fillId="6" borderId="1" applyAlignment="1" pivotButton="0" quotePrefix="0" xfId="0">
      <alignment horizontal="left" vertical="center" wrapText="1"/>
    </xf>
    <xf numFmtId="0" fontId="3" fillId="0" borderId="0" pivotButton="0" quotePrefix="0" xfId="0"/>
    <xf numFmtId="10" fontId="3" fillId="0" borderId="0" pivotButton="0" quotePrefix="0" xfId="0"/>
    <xf numFmtId="0" fontId="6" fillId="8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DC2626"/>
      </font>
      <fill>
        <patternFill patternType="solid">
          <fgColor rgb="00FEE2E2"/>
        </patternFill>
      </fill>
    </dxf>
    <dxf>
      <font>
        <name val="Calibri"/>
        <color rgb="00166534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vs Net Pay by Employee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Dashboard'!E4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Dashboard'!$D$5:$D$14</f>
            </numRef>
          </cat>
          <val>
            <numRef>
              <f>'Summary Dashboard'!$E$5:$E$14</f>
            </numRef>
          </val>
        </ser>
        <ser>
          <idx val="1"/>
          <order val="1"/>
          <tx>
            <strRef>
              <f>'Summary Dashboard'!F4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 Dashboard'!$D$5:$D$14</f>
            </numRef>
          </cat>
          <val>
            <numRef>
              <f>'Summary Dashboard'!$F$5:$F$14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Employee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Deduction Composition (Rates)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Dashboard'!$B$19:$B$22</f>
            </numRef>
          </cat>
          <val>
            <numRef>
              <f>'Summary Dashboard'!$C$19:$C$22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33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8" customWidth="1" min="3" max="3"/>
    <col width="14" customWidth="1" min="4" max="4"/>
    <col width="16" customWidth="1" min="5" max="5"/>
    <col width="13" customWidth="1" min="6" max="6"/>
    <col width="18" customWidth="1" min="7" max="7"/>
    <col width="14" customWidth="1" min="8" max="8"/>
    <col width="17" customWidth="1" min="9" max="9"/>
    <col width="16" customWidth="1" min="10" max="10"/>
    <col width="14" customWidth="1" min="11" max="11"/>
    <col width="16" customWidth="1" min="12" max="12"/>
    <col width="14" customWidth="1" min="13" max="13"/>
    <col width="20" customWidth="1" min="14" max="14"/>
    <col width="13" customWidth="1" min="15" max="15"/>
    <col width="18" customWidth="1" min="16" max="16"/>
    <col width="22" customWidth="1" min="17" max="17"/>
    <col width="19" customWidth="1" min="18" max="18"/>
    <col width="16" customWidth="1" min="19" max="19"/>
    <col width="20" customWidth="1" min="20" max="20"/>
  </cols>
  <sheetData>
    <row r="1" ht="30" customHeight="1">
      <c r="A1" s="1" t="inlineStr">
        <is>
          <t>NZ PAYE Deductions Calculator — Pay Run 2026</t>
        </is>
      </c>
    </row>
    <row r="2" ht="36" customHeight="1">
      <c r="A2" s="2" t="inlineStr">
        <is>
          <t>Pay Date</t>
        </is>
      </c>
      <c r="B2" s="2" t="inlineStr">
        <is>
          <t>Employee Name</t>
        </is>
      </c>
      <c r="C2" s="2" t="inlineStr">
        <is>
          <t>City</t>
        </is>
      </c>
      <c r="D2" s="2" t="inlineStr">
        <is>
          <t>Pay Frequency</t>
        </is>
      </c>
      <c r="E2" s="2" t="inlineStr">
        <is>
          <t>Gross Pay (NZD)</t>
        </is>
      </c>
      <c r="F2" s="2" t="inlineStr">
        <is>
          <t>KiwiSaver %</t>
        </is>
      </c>
      <c r="G2" s="2" t="inlineStr">
        <is>
          <t>KiwiSaver Deduction</t>
        </is>
      </c>
      <c r="H2" s="2" t="inlineStr">
        <is>
          <t>PAYE Tax Code</t>
        </is>
      </c>
      <c r="I2" s="2" t="inlineStr">
        <is>
          <t>Taxable Earnings</t>
        </is>
      </c>
      <c r="J2" s="2" t="inlineStr">
        <is>
          <t>PAYE Deduction</t>
        </is>
      </c>
      <c r="K2" s="2" t="inlineStr">
        <is>
          <t>ACC Levy Rate</t>
        </is>
      </c>
      <c r="L2" s="2" t="inlineStr">
        <is>
          <t>ACC Earner Levy</t>
        </is>
      </c>
      <c r="M2" s="2" t="inlineStr">
        <is>
          <t>Student Loan?</t>
        </is>
      </c>
      <c r="N2" s="2" t="inlineStr">
        <is>
          <t>Student Loan Deduction</t>
        </is>
      </c>
      <c r="O2" s="2" t="inlineStr">
        <is>
          <t>Net Pay</t>
        </is>
      </c>
      <c r="P2" s="2" t="inlineStr">
        <is>
          <t>Employer KiwiSaver</t>
        </is>
      </c>
      <c r="Q2" s="2" t="inlineStr">
        <is>
          <t>Employer Super/Allowance</t>
        </is>
      </c>
      <c r="R2" s="2" t="inlineStr">
        <is>
          <t>Total Employer Cost</t>
        </is>
      </c>
      <c r="S2" s="2" t="inlineStr">
        <is>
          <t>Status</t>
        </is>
      </c>
      <c r="T2" s="2" t="inlineStr">
        <is>
          <t>Notes</t>
        </is>
      </c>
    </row>
    <row r="3">
      <c r="A3" s="3" t="inlineStr">
        <is>
          <t>05/01/2026</t>
        </is>
      </c>
      <c r="B3" s="4" t="inlineStr">
        <is>
          <t>Aroha Williams</t>
        </is>
      </c>
      <c r="C3" s="4" t="inlineStr">
        <is>
          <t>Auckland</t>
        </is>
      </c>
      <c r="D3" s="4" t="inlineStr">
        <is>
          <t>Weekly</t>
        </is>
      </c>
      <c r="E3" s="5" t="n">
        <v>1650</v>
      </c>
      <c r="F3" s="6" t="n">
        <v>0.03</v>
      </c>
      <c r="G3" s="7">
        <f>IF(F3="",0,E3*F3)</f>
        <v/>
      </c>
      <c r="H3" t="inlineStr">
        <is>
          <t>M</t>
        </is>
      </c>
      <c r="I3" s="7">
        <f>E3-G3</f>
        <v/>
      </c>
      <c r="J3" s="7">
        <f>IFERROR(VLOOKUP(E3,'Tax Tables'!$B$5:$C$20,2,TRUE)*E3,E3*0.175)</f>
        <v/>
      </c>
      <c r="K3" s="8" t="n">
        <v>0.0153</v>
      </c>
      <c r="L3" s="7">
        <f>E3*K3</f>
        <v/>
      </c>
      <c r="M3" s="9" t="inlineStr">
        <is>
          <t>No</t>
        </is>
      </c>
      <c r="N3" s="7">
        <f>IF(M3="Yes",E3*0.12,0)</f>
        <v/>
      </c>
      <c r="O3" s="7">
        <f>E3-G3-J3-L3-N3</f>
        <v/>
      </c>
      <c r="P3" s="7">
        <f>IF(F3="",0,E3*F3)</f>
        <v/>
      </c>
      <c r="Q3" s="7" t="n">
        <v>0</v>
      </c>
      <c r="R3" s="7">
        <f>E3+P3+Q3</f>
        <v/>
      </c>
      <c r="S3" s="4">
        <f>IF(N3&gt;0,"Deduction Due","No Deduction")</f>
        <v/>
      </c>
      <c r="T3" s="4" t="inlineStr">
        <is>
          <t>Good worker</t>
        </is>
      </c>
    </row>
    <row r="4">
      <c r="A4" s="10" t="inlineStr">
        <is>
          <t>12/01/2026</t>
        </is>
      </c>
      <c r="B4" s="11" t="inlineStr">
        <is>
          <t>Liam Patel</t>
        </is>
      </c>
      <c r="C4" s="11" t="inlineStr">
        <is>
          <t>Wellington</t>
        </is>
      </c>
      <c r="D4" s="11" t="inlineStr">
        <is>
          <t>Fortnightly</t>
        </is>
      </c>
      <c r="E4" s="5" t="n">
        <v>3200</v>
      </c>
      <c r="F4" s="6" t="n">
        <v>0.04</v>
      </c>
      <c r="G4" s="12">
        <f>IF(F4="",0,E4*F4)</f>
        <v/>
      </c>
      <c r="H4" t="inlineStr">
        <is>
          <t>M/SL</t>
        </is>
      </c>
      <c r="I4" s="12">
        <f>E4-G4</f>
        <v/>
      </c>
      <c r="J4" s="12">
        <f>IFERROR(VLOOKUP(E4,'Tax Tables'!$B$5:$C$20,2,TRUE)*E4,E4*0.175)</f>
        <v/>
      </c>
      <c r="K4" s="13" t="n">
        <v>0.0153</v>
      </c>
      <c r="L4" s="12">
        <f>E4*K4</f>
        <v/>
      </c>
      <c r="M4" s="9" t="inlineStr">
        <is>
          <t>Yes</t>
        </is>
      </c>
      <c r="N4" s="12">
        <f>IF(M4="Yes",E4*0.12,0)</f>
        <v/>
      </c>
      <c r="O4" s="12">
        <f>E4-G4-J4-L4-N4</f>
        <v/>
      </c>
      <c r="P4" s="12">
        <f>IF(F4="",0,E4*F4)</f>
        <v/>
      </c>
      <c r="Q4" s="12" t="n">
        <v>0</v>
      </c>
      <c r="R4" s="12">
        <f>E4+P4+Q4</f>
        <v/>
      </c>
      <c r="S4" s="11">
        <f>IF(N4&gt;0,"Deduction Due","No Deduction")</f>
        <v/>
      </c>
      <c r="T4" s="11" t="inlineStr"/>
    </row>
    <row r="5">
      <c r="A5" s="3" t="inlineStr">
        <is>
          <t>19/01/2026</t>
        </is>
      </c>
      <c r="B5" s="4" t="inlineStr">
        <is>
          <t>Charlotte Brown</t>
        </is>
      </c>
      <c r="C5" s="4" t="inlineStr">
        <is>
          <t>Christchurch</t>
        </is>
      </c>
      <c r="D5" s="4" t="inlineStr">
        <is>
          <t>Monthly</t>
        </is>
      </c>
      <c r="E5" s="5" t="n">
        <v>5800</v>
      </c>
      <c r="F5" s="6" t="n">
        <v>0.06</v>
      </c>
      <c r="G5" s="7">
        <f>IF(F5="",0,E5*F5)</f>
        <v/>
      </c>
      <c r="H5" t="inlineStr">
        <is>
          <t>ME</t>
        </is>
      </c>
      <c r="I5" s="7">
        <f>E5-G5</f>
        <v/>
      </c>
      <c r="J5" s="7">
        <f>IFERROR(VLOOKUP(E5,'Tax Tables'!$B$5:$C$20,2,TRUE)*E5,E5*0.175)</f>
        <v/>
      </c>
      <c r="K5" s="8" t="n">
        <v>0.0153</v>
      </c>
      <c r="L5" s="7">
        <f>E5*K5</f>
        <v/>
      </c>
      <c r="M5" s="9" t="inlineStr">
        <is>
          <t>No</t>
        </is>
      </c>
      <c r="N5" s="7">
        <f>IF(M5="Yes",E5*0.12,0)</f>
        <v/>
      </c>
      <c r="O5" s="7">
        <f>E5-G5-J5-L5-N5</f>
        <v/>
      </c>
      <c r="P5" s="7">
        <f>IF(F5="",0,E5*F5)</f>
        <v/>
      </c>
      <c r="Q5" s="7" t="n">
        <v>150</v>
      </c>
      <c r="R5" s="7">
        <f>E5+P5+Q5</f>
        <v/>
      </c>
      <c r="S5" s="4">
        <f>IF(N5&gt;0,"Deduction Due","No Deduction")</f>
        <v/>
      </c>
      <c r="T5" s="4" t="inlineStr"/>
    </row>
    <row r="6">
      <c r="A6" s="10" t="inlineStr">
        <is>
          <t>26/01/2026</t>
        </is>
      </c>
      <c r="B6" s="11" t="inlineStr">
        <is>
          <t>Manaia Te Rangi</t>
        </is>
      </c>
      <c r="C6" s="11" t="inlineStr">
        <is>
          <t>Hamilton</t>
        </is>
      </c>
      <c r="D6" s="11" t="inlineStr">
        <is>
          <t>Weekly</t>
        </is>
      </c>
      <c r="E6" s="5" t="n">
        <v>1420</v>
      </c>
      <c r="F6" s="6" t="n">
        <v>0.03</v>
      </c>
      <c r="G6" s="12">
        <f>IF(F6="",0,E6*F6)</f>
        <v/>
      </c>
      <c r="H6" t="inlineStr">
        <is>
          <t>S</t>
        </is>
      </c>
      <c r="I6" s="12">
        <f>E6-G6</f>
        <v/>
      </c>
      <c r="J6" s="12">
        <f>IFERROR(VLOOKUP(E6,'Tax Tables'!$B$5:$C$20,2,TRUE)*E6,E6*0.175)</f>
        <v/>
      </c>
      <c r="K6" s="13" t="n">
        <v>0.0153</v>
      </c>
      <c r="L6" s="12">
        <f>E6*K6</f>
        <v/>
      </c>
      <c r="M6" s="9" t="inlineStr">
        <is>
          <t>Yes</t>
        </is>
      </c>
      <c r="N6" s="12">
        <f>IF(M6="Yes",E6*0.12,0)</f>
        <v/>
      </c>
      <c r="O6" s="12">
        <f>E6-G6-J6-L6-N6</f>
        <v/>
      </c>
      <c r="P6" s="12">
        <f>IF(F6="",0,E6*F6)</f>
        <v/>
      </c>
      <c r="Q6" s="12" t="n">
        <v>0</v>
      </c>
      <c r="R6" s="12">
        <f>E6+P6+Q6</f>
        <v/>
      </c>
      <c r="S6" s="11">
        <f>IF(N6&gt;0,"Deduction Due","No Deduction")</f>
        <v/>
      </c>
      <c r="T6" s="11" t="inlineStr">
        <is>
          <t>Part-time</t>
        </is>
      </c>
    </row>
    <row r="7">
      <c r="A7" s="3" t="inlineStr">
        <is>
          <t>02/02/2026</t>
        </is>
      </c>
      <c r="B7" s="4" t="inlineStr">
        <is>
          <t>Sophie McKenzie</t>
        </is>
      </c>
      <c r="C7" s="4" t="inlineStr">
        <is>
          <t>Tauranga</t>
        </is>
      </c>
      <c r="D7" s="4" t="inlineStr">
        <is>
          <t>Fortnightly</t>
        </is>
      </c>
      <c r="E7" s="5" t="n">
        <v>2950</v>
      </c>
      <c r="F7" s="6" t="n">
        <v>0.04</v>
      </c>
      <c r="G7" s="7">
        <f>IF(F7="",0,E7*F7)</f>
        <v/>
      </c>
      <c r="H7" t="inlineStr">
        <is>
          <t>M</t>
        </is>
      </c>
      <c r="I7" s="7">
        <f>E7-G7</f>
        <v/>
      </c>
      <c r="J7" s="7">
        <f>IFERROR(VLOOKUP(E7,'Tax Tables'!$B$5:$C$20,2,TRUE)*E7,E7*0.175)</f>
        <v/>
      </c>
      <c r="K7" s="8" t="n">
        <v>0.0153</v>
      </c>
      <c r="L7" s="7">
        <f>E7*K7</f>
        <v/>
      </c>
      <c r="M7" s="9" t="inlineStr">
        <is>
          <t>No</t>
        </is>
      </c>
      <c r="N7" s="7">
        <f>IF(M7="Yes",E7*0.12,0)</f>
        <v/>
      </c>
      <c r="O7" s="7">
        <f>E7-G7-J7-L7-N7</f>
        <v/>
      </c>
      <c r="P7" s="7">
        <f>IF(F7="",0,E7*F7)</f>
        <v/>
      </c>
      <c r="Q7" s="7" t="n">
        <v>0</v>
      </c>
      <c r="R7" s="7">
        <f>E7+P7+Q7</f>
        <v/>
      </c>
      <c r="S7" s="4">
        <f>IF(N7&gt;0,"Deduction Due","No Deduction")</f>
        <v/>
      </c>
      <c r="T7" s="4" t="inlineStr"/>
    </row>
    <row r="8">
      <c r="A8" s="10" t="inlineStr">
        <is>
          <t>09/02/2026</t>
        </is>
      </c>
      <c r="B8" s="11" t="inlineStr">
        <is>
          <t>Hemi Wright</t>
        </is>
      </c>
      <c r="C8" s="11" t="inlineStr">
        <is>
          <t>Dunedin</t>
        </is>
      </c>
      <c r="D8" s="11" t="inlineStr">
        <is>
          <t>Weekly</t>
        </is>
      </c>
      <c r="E8" s="5" t="n">
        <v>1800</v>
      </c>
      <c r="F8" s="6" t="n">
        <v>0.06</v>
      </c>
      <c r="G8" s="12">
        <f>IF(F8="",0,E8*F8)</f>
        <v/>
      </c>
      <c r="H8" t="inlineStr">
        <is>
          <t>M</t>
        </is>
      </c>
      <c r="I8" s="12">
        <f>E8-G8</f>
        <v/>
      </c>
      <c r="J8" s="12">
        <f>IFERROR(VLOOKUP(E8,'Tax Tables'!$B$5:$C$20,2,TRUE)*E8,E8*0.175)</f>
        <v/>
      </c>
      <c r="K8" s="13" t="n">
        <v>0.0153</v>
      </c>
      <c r="L8" s="12">
        <f>E8*K8</f>
        <v/>
      </c>
      <c r="M8" s="9" t="inlineStr">
        <is>
          <t>No</t>
        </is>
      </c>
      <c r="N8" s="12">
        <f>IF(M8="Yes",E8*0.12,0)</f>
        <v/>
      </c>
      <c r="O8" s="12">
        <f>E8-G8-J8-L8-N8</f>
        <v/>
      </c>
      <c r="P8" s="12">
        <f>IF(F8="",0,E8*F8)</f>
        <v/>
      </c>
      <c r="Q8" s="12" t="n">
        <v>0</v>
      </c>
      <c r="R8" s="12">
        <f>E8+P8+Q8</f>
        <v/>
      </c>
      <c r="S8" s="11">
        <f>IF(N8&gt;0,"Deduction Due","No Deduction")</f>
        <v/>
      </c>
      <c r="T8" s="11" t="inlineStr">
        <is>
          <t>Senior</t>
        </is>
      </c>
    </row>
    <row r="9">
      <c r="A9" s="3" t="inlineStr">
        <is>
          <t>16/02/2026</t>
        </is>
      </c>
      <c r="B9" s="4" t="inlineStr">
        <is>
          <t>Olivia Chen</t>
        </is>
      </c>
      <c r="C9" s="4" t="inlineStr">
        <is>
          <t>Palmerston North</t>
        </is>
      </c>
      <c r="D9" s="4" t="inlineStr">
        <is>
          <t>Monthly</t>
        </is>
      </c>
      <c r="E9" s="5" t="n">
        <v>6200</v>
      </c>
      <c r="F9" s="6" t="n">
        <v>0.03</v>
      </c>
      <c r="G9" s="7">
        <f>IF(F9="",0,E9*F9)</f>
        <v/>
      </c>
      <c r="H9" t="inlineStr">
        <is>
          <t>ME</t>
        </is>
      </c>
      <c r="I9" s="7">
        <f>E9-G9</f>
        <v/>
      </c>
      <c r="J9" s="7">
        <f>IFERROR(VLOOKUP(E9,'Tax Tables'!$B$5:$C$20,2,TRUE)*E9,E9*0.175)</f>
        <v/>
      </c>
      <c r="K9" s="8" t="n">
        <v>0.0153</v>
      </c>
      <c r="L9" s="7">
        <f>E9*K9</f>
        <v/>
      </c>
      <c r="M9" s="9" t="inlineStr">
        <is>
          <t>Yes</t>
        </is>
      </c>
      <c r="N9" s="7">
        <f>IF(M9="Yes",E9*0.12,0)</f>
        <v/>
      </c>
      <c r="O9" s="7">
        <f>E9-G9-J9-L9-N9</f>
        <v/>
      </c>
      <c r="P9" s="7">
        <f>IF(F9="",0,E9*F9)</f>
        <v/>
      </c>
      <c r="Q9" s="7" t="n">
        <v>200</v>
      </c>
      <c r="R9" s="7">
        <f>E9+P9+Q9</f>
        <v/>
      </c>
      <c r="S9" s="4">
        <f>IF(N9&gt;0,"Deduction Due","No Deduction")</f>
        <v/>
      </c>
      <c r="T9" s="4" t="inlineStr">
        <is>
          <t>Manager</t>
        </is>
      </c>
    </row>
    <row r="10">
      <c r="A10" s="10" t="inlineStr">
        <is>
          <t>23/02/2026</t>
        </is>
      </c>
      <c r="B10" s="11" t="inlineStr">
        <is>
          <t>Tama Edwards</t>
        </is>
      </c>
      <c r="C10" s="11" t="inlineStr">
        <is>
          <t>Napier</t>
        </is>
      </c>
      <c r="D10" s="11" t="inlineStr">
        <is>
          <t>Fortnightly</t>
        </is>
      </c>
      <c r="E10" s="5" t="n">
        <v>2600</v>
      </c>
      <c r="F10" s="6" t="n">
        <v>0.04</v>
      </c>
      <c r="G10" s="12">
        <f>IF(F10="",0,E10*F10)</f>
        <v/>
      </c>
      <c r="H10" t="inlineStr">
        <is>
          <t>M/SL</t>
        </is>
      </c>
      <c r="I10" s="12">
        <f>E10-G10</f>
        <v/>
      </c>
      <c r="J10" s="12">
        <f>IFERROR(VLOOKUP(E10,'Tax Tables'!$B$5:$C$20,2,TRUE)*E10,E10*0.175)</f>
        <v/>
      </c>
      <c r="K10" s="13" t="n">
        <v>0.0153</v>
      </c>
      <c r="L10" s="12">
        <f>E10*K10</f>
        <v/>
      </c>
      <c r="M10" s="9" t="inlineStr">
        <is>
          <t>Yes</t>
        </is>
      </c>
      <c r="N10" s="12">
        <f>IF(M10="Yes",E10*0.12,0)</f>
        <v/>
      </c>
      <c r="O10" s="12">
        <f>E10-G10-J10-L10-N10</f>
        <v/>
      </c>
      <c r="P10" s="12">
        <f>IF(F10="",0,E10*F10)</f>
        <v/>
      </c>
      <c r="Q10" s="12" t="n">
        <v>0</v>
      </c>
      <c r="R10" s="12">
        <f>E10+P10+Q10</f>
        <v/>
      </c>
      <c r="S10" s="11">
        <f>IF(N10&gt;0,"Deduction Due","No Deduction")</f>
        <v/>
      </c>
      <c r="T10" s="11" t="inlineStr"/>
    </row>
    <row r="11">
      <c r="A11" s="3" t="inlineStr">
        <is>
          <t>02/03/2026</t>
        </is>
      </c>
      <c r="B11" s="4" t="inlineStr">
        <is>
          <t>Emma Thompson</t>
        </is>
      </c>
      <c r="C11" s="4" t="inlineStr">
        <is>
          <t>Nelson</t>
        </is>
      </c>
      <c r="D11" s="4" t="inlineStr">
        <is>
          <t>Weekly</t>
        </is>
      </c>
      <c r="E11" s="5" t="n">
        <v>1550</v>
      </c>
      <c r="F11" s="6" t="n">
        <v>0.03</v>
      </c>
      <c r="G11" s="7">
        <f>IF(F11="",0,E11*F11)</f>
        <v/>
      </c>
      <c r="H11" t="inlineStr">
        <is>
          <t>S</t>
        </is>
      </c>
      <c r="I11" s="7">
        <f>E11-G11</f>
        <v/>
      </c>
      <c r="J11" s="7">
        <f>IFERROR(VLOOKUP(E11,'Tax Tables'!$B$5:$C$20,2,TRUE)*E11,E11*0.175)</f>
        <v/>
      </c>
      <c r="K11" s="8" t="n">
        <v>0.0153</v>
      </c>
      <c r="L11" s="7">
        <f>E11*K11</f>
        <v/>
      </c>
      <c r="M11" s="9" t="inlineStr">
        <is>
          <t>No</t>
        </is>
      </c>
      <c r="N11" s="7">
        <f>IF(M11="Yes",E11*0.12,0)</f>
        <v/>
      </c>
      <c r="O11" s="7">
        <f>E11-G11-J11-L11-N11</f>
        <v/>
      </c>
      <c r="P11" s="7">
        <f>IF(F11="",0,E11*F11)</f>
        <v/>
      </c>
      <c r="Q11" s="7" t="n">
        <v>0</v>
      </c>
      <c r="R11" s="7">
        <f>E11+P11+Q11</f>
        <v/>
      </c>
      <c r="S11" s="4">
        <f>IF(N11&gt;0,"Deduction Due","No Deduction")</f>
        <v/>
      </c>
      <c r="T11" s="4" t="inlineStr"/>
    </row>
    <row r="12">
      <c r="A12" s="10" t="inlineStr">
        <is>
          <t>09/03/2026</t>
        </is>
      </c>
      <c r="B12" s="11" t="inlineStr">
        <is>
          <t>Ngaire Davis</t>
        </is>
      </c>
      <c r="C12" s="11" t="inlineStr">
        <is>
          <t>Rotorua</t>
        </is>
      </c>
      <c r="D12" s="11" t="inlineStr">
        <is>
          <t>Monthly</t>
        </is>
      </c>
      <c r="E12" s="5" t="n">
        <v>4900</v>
      </c>
      <c r="F12" s="6" t="n">
        <v>0.06</v>
      </c>
      <c r="G12" s="12">
        <f>IF(F12="",0,E12*F12)</f>
        <v/>
      </c>
      <c r="H12" t="inlineStr">
        <is>
          <t>M</t>
        </is>
      </c>
      <c r="I12" s="12">
        <f>E12-G12</f>
        <v/>
      </c>
      <c r="J12" s="12">
        <f>IFERROR(VLOOKUP(E12,'Tax Tables'!$B$5:$C$20,2,TRUE)*E12,E12*0.175)</f>
        <v/>
      </c>
      <c r="K12" s="13" t="n">
        <v>0.0153</v>
      </c>
      <c r="L12" s="12">
        <f>E12*K12</f>
        <v/>
      </c>
      <c r="M12" s="9" t="inlineStr">
        <is>
          <t>No</t>
        </is>
      </c>
      <c r="N12" s="12">
        <f>IF(M12="Yes",E12*0.12,0)</f>
        <v/>
      </c>
      <c r="O12" s="12">
        <f>E12-G12-J12-L12-N12</f>
        <v/>
      </c>
      <c r="P12" s="12">
        <f>IF(F12="",0,E12*F12)</f>
        <v/>
      </c>
      <c r="Q12" s="12" t="n">
        <v>100</v>
      </c>
      <c r="R12" s="12">
        <f>E12+P12+Q12</f>
        <v/>
      </c>
      <c r="S12" s="11">
        <f>IF(N12&gt;0,"Deduction Due","No Deduction")</f>
        <v/>
      </c>
      <c r="T12" s="11" t="inlineStr"/>
    </row>
    <row r="13">
      <c r="A13" s="14" t="n"/>
      <c r="B13" s="15" t="inlineStr">
        <is>
          <t>TOTALS</t>
        </is>
      </c>
      <c r="C13" s="14" t="n"/>
      <c r="D13" s="14" t="n"/>
      <c r="E13" s="16">
        <f>SUM(E3:E12)</f>
        <v/>
      </c>
      <c r="F13" s="14" t="n"/>
      <c r="G13" s="16">
        <f>SUM(G3:G12)</f>
        <v/>
      </c>
      <c r="H13" s="14" t="n"/>
      <c r="I13" s="14" t="n"/>
      <c r="J13" s="16">
        <f>SUM(J3:J12)</f>
        <v/>
      </c>
      <c r="K13" s="14" t="n"/>
      <c r="L13" s="16">
        <f>SUM(L3:L12)</f>
        <v/>
      </c>
      <c r="M13" s="14" t="n"/>
      <c r="N13" s="16">
        <f>SUM(N3:N12)</f>
        <v/>
      </c>
      <c r="O13" s="16">
        <f>SUM(O3:O12)</f>
        <v/>
      </c>
      <c r="P13" s="16">
        <f>SUM(P3:P12)</f>
        <v/>
      </c>
      <c r="Q13" s="16">
        <f>SUM(Q3:Q12)</f>
        <v/>
      </c>
      <c r="R13" s="16">
        <f>SUM(R3:R12)</f>
        <v/>
      </c>
      <c r="S13" s="14" t="n"/>
      <c r="T13" s="14" t="n"/>
    </row>
  </sheetData>
  <mergeCells count="1">
    <mergeCell ref="A1:T1"/>
  </mergeCells>
  <conditionalFormatting sqref="O3:O12">
    <cfRule type="expression" priority="1" dxfId="0" stopIfTrue="1">
      <formula>$O3&lt;0</formula>
    </cfRule>
    <cfRule type="expression" priority="2" dxfId="1" stopIfTrue="0">
      <formula>$O3&gt;0</formula>
    </cfRule>
  </conditionalFormatting>
  <dataValidations count="3">
    <dataValidation sqref="D3:D50" showErrorMessage="1" showInputMessage="1" allowBlank="1" type="list">
      <formula1>"Weekly,Fortnightly,Monthly"</formula1>
    </dataValidation>
    <dataValidation sqref="M3:M50" showErrorMessage="1" showInputMessage="1" allowBlank="1" type="list">
      <formula1>"Yes,No"</formula1>
    </dataValidation>
    <dataValidation sqref="F3:F50" showErrorMessage="1" showInputMessage="1" allowBlank="1" type="decimal" operator="between">
      <formula1>0</formula1>
      <formula2>0.10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16" customWidth="1" min="3" max="3"/>
    <col width="15" customWidth="1" min="4" max="4"/>
    <col width="17" customWidth="1" min="5" max="5"/>
    <col width="45" customWidth="1" min="6" max="6"/>
  </cols>
  <sheetData>
    <row r="1" ht="28" customHeight="1">
      <c r="A1" s="1" t="inlineStr">
        <is>
          <t>NZ Tax Reference Tables — 2026 Tax Year</t>
        </is>
      </c>
    </row>
    <row r="2"/>
    <row r="3">
      <c r="A3" s="17" t="inlineStr">
        <is>
          <t>PAYE Tax Codes &amp; Rates</t>
        </is>
      </c>
    </row>
    <row r="4">
      <c r="A4" s="18" t="inlineStr">
        <is>
          <t>Tax Code</t>
        </is>
      </c>
      <c r="B4" s="18" t="inlineStr">
        <is>
          <t>Description</t>
        </is>
      </c>
      <c r="C4" s="18" t="inlineStr">
        <is>
          <t>Base Rate</t>
        </is>
      </c>
      <c r="D4" s="18" t="inlineStr">
        <is>
          <t>Effective From</t>
        </is>
      </c>
      <c r="E4" s="18" t="inlineStr">
        <is>
          <t>Notes</t>
        </is>
      </c>
      <c r="F4" s="18" t="inlineStr">
        <is>
          <t>Student Loan Add-on</t>
        </is>
      </c>
    </row>
    <row r="5">
      <c r="A5" s="4" t="inlineStr">
        <is>
          <t>M</t>
        </is>
      </c>
      <c r="B5" s="4" t="inlineStr">
        <is>
          <t>Main income, no student loan</t>
        </is>
      </c>
      <c r="C5" s="8" t="n">
        <v>0.175</v>
      </c>
      <c r="D5" s="4" t="inlineStr">
        <is>
          <t>01/04/2026</t>
        </is>
      </c>
      <c r="E5" s="4" t="inlineStr">
        <is>
          <t>Most common code</t>
        </is>
      </c>
      <c r="F5" s="4" t="inlineStr">
        <is>
          <t>N/A</t>
        </is>
      </c>
    </row>
    <row r="6">
      <c r="A6" s="11" t="inlineStr">
        <is>
          <t>M/SL</t>
        </is>
      </c>
      <c r="B6" s="11" t="inlineStr">
        <is>
          <t>Main income, with student loan</t>
        </is>
      </c>
      <c r="C6" s="13" t="n">
        <v>0.175</v>
      </c>
      <c r="D6" s="11" t="inlineStr">
        <is>
          <t>01/04/2026</t>
        </is>
      </c>
      <c r="E6" s="11" t="inlineStr">
        <is>
          <t>12% SL on top of PAYE</t>
        </is>
      </c>
      <c r="F6" s="11" t="inlineStr">
        <is>
          <t>12%</t>
        </is>
      </c>
    </row>
    <row r="7">
      <c r="A7" s="4" t="inlineStr">
        <is>
          <t>S</t>
        </is>
      </c>
      <c r="B7" s="4" t="inlineStr">
        <is>
          <t>Secondary income / second job</t>
        </is>
      </c>
      <c r="C7" s="8" t="n">
        <v>0.3</v>
      </c>
      <c r="D7" s="4" t="inlineStr">
        <is>
          <t>01/04/2026</t>
        </is>
      </c>
      <c r="E7" s="4" t="inlineStr">
        <is>
          <t>Flat 30% secondary rate</t>
        </is>
      </c>
      <c r="F7" s="4" t="inlineStr">
        <is>
          <t>N/A</t>
        </is>
      </c>
    </row>
    <row r="8">
      <c r="A8" s="11" t="inlineStr">
        <is>
          <t>ME</t>
        </is>
      </c>
      <c r="B8" s="11" t="inlineStr">
        <is>
          <t>Main income, no-notification rate</t>
        </is>
      </c>
      <c r="C8" s="13" t="n">
        <v>0.175</v>
      </c>
      <c r="D8" s="11" t="inlineStr">
        <is>
          <t>01/04/2026</t>
        </is>
      </c>
      <c r="E8" s="11" t="inlineStr">
        <is>
          <t>Rebate eligible</t>
        </is>
      </c>
      <c r="F8" s="11" t="inlineStr">
        <is>
          <t>N/A</t>
        </is>
      </c>
    </row>
    <row r="9">
      <c r="A9" s="4" t="inlineStr">
        <is>
          <t>SB</t>
        </is>
      </c>
      <c r="B9" s="4" t="inlineStr">
        <is>
          <t>Secondary income, low earner</t>
        </is>
      </c>
      <c r="C9" s="8" t="n">
        <v>0.105</v>
      </c>
      <c r="D9" s="4" t="inlineStr">
        <is>
          <t>01/04/2026</t>
        </is>
      </c>
      <c r="E9" s="4" t="inlineStr">
        <is>
          <t>Up to $14,000 annual equiv.</t>
        </is>
      </c>
      <c r="F9" s="4" t="inlineStr">
        <is>
          <t>N/A</t>
        </is>
      </c>
    </row>
    <row r="10">
      <c r="A10" s="11" t="inlineStr">
        <is>
          <t>SH</t>
        </is>
      </c>
      <c r="B10" s="11" t="inlineStr">
        <is>
          <t>Secondary income, higher</t>
        </is>
      </c>
      <c r="C10" s="13" t="n">
        <v>0.33</v>
      </c>
      <c r="D10" s="11" t="inlineStr">
        <is>
          <t>01/04/2026</t>
        </is>
      </c>
      <c r="E10" s="11" t="inlineStr">
        <is>
          <t>$70,001–$180,000 equiv.</t>
        </is>
      </c>
      <c r="F10" s="11" t="inlineStr">
        <is>
          <t>N/A</t>
        </is>
      </c>
    </row>
    <row r="11">
      <c r="A11" s="4" t="inlineStr">
        <is>
          <t>ST</t>
        </is>
      </c>
      <c r="B11" s="4" t="inlineStr">
        <is>
          <t>Secondary income, top</t>
        </is>
      </c>
      <c r="C11" s="8" t="n">
        <v>0.39</v>
      </c>
      <c r="D11" s="4" t="inlineStr">
        <is>
          <t>01/04/2026</t>
        </is>
      </c>
      <c r="E11" s="4" t="inlineStr">
        <is>
          <t>Over $180,000 equiv.</t>
        </is>
      </c>
      <c r="F11" s="4" t="inlineStr">
        <is>
          <t>N/A</t>
        </is>
      </c>
    </row>
    <row r="12">
      <c r="A12" s="11" t="inlineStr">
        <is>
          <t>ND</t>
        </is>
      </c>
      <c r="B12" s="11" t="inlineStr">
        <is>
          <t>No deduction — schedular</t>
        </is>
      </c>
      <c r="C12" s="13" t="n">
        <v>0</v>
      </c>
      <c r="D12" s="11" t="inlineStr">
        <is>
          <t>01/04/2026</t>
        </is>
      </c>
      <c r="E12" s="11" t="inlineStr">
        <is>
          <t>Schedular payments only</t>
        </is>
      </c>
      <c r="F12" s="11" t="inlineStr">
        <is>
          <t>N/A</t>
        </is>
      </c>
    </row>
    <row r="13"/>
    <row r="14" ht="20" customHeight="1">
      <c r="A14" s="17" t="inlineStr">
        <is>
          <t>Income Tax Thresholds (Annual) — Weekly PAYE Lookup</t>
        </is>
      </c>
      <c r="E14" s="19" t="inlineStr">
        <is>
          <t>Rate Summary</t>
        </is>
      </c>
    </row>
    <row r="15">
      <c r="A15" s="18" t="inlineStr">
        <is>
          <t>Annual Lower ($)</t>
        </is>
      </c>
      <c r="B15" s="18" t="inlineStr">
        <is>
          <t>Marginal Rate</t>
        </is>
      </c>
      <c r="C15" s="18" t="inlineStr">
        <is>
          <t>Annual Upper ($)</t>
        </is>
      </c>
      <c r="D15" s="18" t="inlineStr">
        <is>
          <t>Weekly Lower ($)</t>
        </is>
      </c>
      <c r="E15" s="20" t="inlineStr">
        <is>
          <t>Average Marginal Rate</t>
        </is>
      </c>
      <c r="F15" s="21">
        <f>AVERAGE(B16:B20)</f>
        <v/>
      </c>
    </row>
    <row r="16">
      <c r="A16" s="12" t="n">
        <v>0</v>
      </c>
      <c r="B16" s="13" t="n">
        <v>0.105</v>
      </c>
      <c r="C16" s="12" t="n">
        <v>14000</v>
      </c>
      <c r="D16" s="12" t="n">
        <v>0</v>
      </c>
      <c r="E16" s="12" t="inlineStr">
        <is>
          <t>Min Rate</t>
        </is>
      </c>
      <c r="F16" s="22">
        <f>MIN(B16:B20)</f>
        <v/>
      </c>
    </row>
    <row r="17">
      <c r="A17" s="7" t="n">
        <v>14001</v>
      </c>
      <c r="B17" s="8" t="n">
        <v>0.175</v>
      </c>
      <c r="C17" s="7" t="n">
        <v>48000</v>
      </c>
      <c r="D17" s="7" t="n">
        <v>269.24</v>
      </c>
      <c r="E17" s="7" t="inlineStr">
        <is>
          <t>Max Rate</t>
        </is>
      </c>
      <c r="F17" s="23">
        <f>MAX(B16:B20)</f>
        <v/>
      </c>
    </row>
    <row r="18">
      <c r="A18" s="12" t="n">
        <v>48001</v>
      </c>
      <c r="B18" s="13" t="n">
        <v>0.3</v>
      </c>
      <c r="C18" s="12" t="n">
        <v>70000</v>
      </c>
      <c r="D18" s="12" t="n">
        <v>923.09</v>
      </c>
      <c r="E18" s="12" t="n">
        <v>1346.15</v>
      </c>
      <c r="F18" s="11" t="inlineStr">
        <is>
          <t>30% — $48k–$70k</t>
        </is>
      </c>
    </row>
    <row r="19">
      <c r="A19" s="7" t="n">
        <v>70001</v>
      </c>
      <c r="B19" s="8" t="n">
        <v>0.33</v>
      </c>
      <c r="C19" s="7" t="n">
        <v>180000</v>
      </c>
      <c r="D19" s="7" t="n">
        <v>1346.16</v>
      </c>
      <c r="E19" s="7" t="n">
        <v>3461.54</v>
      </c>
      <c r="F19" s="4" t="inlineStr">
        <is>
          <t>33% — $70k–$180k</t>
        </is>
      </c>
    </row>
    <row r="20">
      <c r="A20" s="12" t="n">
        <v>180001</v>
      </c>
      <c r="B20" s="13" t="n">
        <v>0.39</v>
      </c>
      <c r="C20" s="12" t="n">
        <v>9999999</v>
      </c>
      <c r="D20" s="12" t="n">
        <v>3461.55</v>
      </c>
      <c r="E20" s="12" t="n">
        <v>9999999</v>
      </c>
      <c r="F20" s="11" t="inlineStr">
        <is>
          <t>39% — over $180k</t>
        </is>
      </c>
    </row>
    <row r="21"/>
    <row r="22" ht="20" customHeight="1">
      <c r="A22" s="17" t="inlineStr">
        <is>
          <t>Other Deduction Rates</t>
        </is>
      </c>
    </row>
    <row r="23">
      <c r="A23" s="18" t="inlineStr">
        <is>
          <t>Item</t>
        </is>
      </c>
      <c r="B23" s="18" t="inlineStr">
        <is>
          <t>Rate / Amount</t>
        </is>
      </c>
      <c r="C23" s="18" t="inlineStr">
        <is>
          <t>Notes</t>
        </is>
      </c>
    </row>
    <row r="24">
      <c r="A24" s="11" t="inlineStr">
        <is>
          <t>ACC Earner Levy 2026</t>
        </is>
      </c>
      <c r="B24" s="11" t="inlineStr">
        <is>
          <t>1.53%</t>
        </is>
      </c>
      <c r="C24" s="11" t="inlineStr">
        <is>
          <t>Per $100 of liable earnings, capped at ~$139,384</t>
        </is>
      </c>
    </row>
    <row r="25">
      <c r="A25" s="4" t="inlineStr">
        <is>
          <t>KiwiSaver — Min Employee</t>
        </is>
      </c>
      <c r="B25" s="4" t="inlineStr">
        <is>
          <t>3%</t>
        </is>
      </c>
      <c r="C25" s="4" t="inlineStr">
        <is>
          <t>Employee elects 3%, 4%, 6%, 8% or 10%</t>
        </is>
      </c>
    </row>
    <row r="26">
      <c r="A26" s="11" t="inlineStr">
        <is>
          <t>KiwiSaver — Min Employer</t>
        </is>
      </c>
      <c r="B26" s="11" t="inlineStr">
        <is>
          <t>3%</t>
        </is>
      </c>
      <c r="C26" s="11" t="inlineStr">
        <is>
          <t>Employer minimum 3% compulsory contribution</t>
        </is>
      </c>
    </row>
    <row r="27">
      <c r="A27" s="4" t="inlineStr">
        <is>
          <t>Student Loan Deduction Rate</t>
        </is>
      </c>
      <c r="B27" s="4" t="inlineStr">
        <is>
          <t>12%</t>
        </is>
      </c>
      <c r="C27" s="4" t="inlineStr">
        <is>
          <t>12 cents per $1 of income above repayment threshold</t>
        </is>
      </c>
    </row>
    <row r="28">
      <c r="A28" s="11" t="inlineStr">
        <is>
          <t>GST Rate</t>
        </is>
      </c>
      <c r="B28" s="11" t="inlineStr">
        <is>
          <t>15%</t>
        </is>
      </c>
      <c r="C28" s="11" t="inlineStr">
        <is>
          <t>Registration threshold $60,000 annual turnover</t>
        </is>
      </c>
    </row>
    <row r="29">
      <c r="A29" s="4" t="inlineStr">
        <is>
          <t>31 March Balance Date</t>
        </is>
      </c>
      <c r="B29" s="4" t="inlineStr">
        <is>
          <t>N/A</t>
        </is>
      </c>
      <c r="C29" s="4" t="inlineStr">
        <is>
          <t>NZ standard income tax year ends 31 March each year</t>
        </is>
      </c>
    </row>
    <row r="30">
      <c r="A30" s="11" t="inlineStr">
        <is>
          <t>7-Year Record Retention</t>
        </is>
      </c>
      <c r="B30" s="11" t="inlineStr">
        <is>
          <t>N/A</t>
        </is>
      </c>
      <c r="C30" s="11" t="inlineStr">
        <is>
          <t>IRD requires PAYE records kept for 7 years minimum</t>
        </is>
      </c>
    </row>
    <row r="31">
      <c r="A31" s="4" t="inlineStr">
        <is>
          <t>ESCT (Employer Super Contrib Tax)</t>
        </is>
      </c>
      <c r="B31" s="4" t="inlineStr">
        <is>
          <t>10.5–39%</t>
        </is>
      </c>
      <c r="C31" s="4" t="inlineStr">
        <is>
          <t>Based on employee's total remuneration band</t>
        </is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14" customWidth="1" min="3" max="3"/>
    <col width="30" customWidth="1" min="4" max="4"/>
    <col width="15" customWidth="1" min="5" max="5"/>
    <col width="15" customWidth="1" min="6" max="6"/>
    <col width="14" customWidth="1" min="7" max="7"/>
    <col width="14" customWidth="1" min="8" max="8"/>
    <col width="14" customWidth="1" min="9" max="9"/>
  </cols>
  <sheetData>
    <row r="1" ht="32" customHeight="1">
      <c r="A1" s="1" t="inlineStr">
        <is>
          <t>PAYE Payroll Summary Dashboard — 2026</t>
        </is>
      </c>
    </row>
    <row r="2"/>
    <row r="3">
      <c r="A3" s="24" t="inlineStr">
        <is>
          <t>Key Metrics</t>
        </is>
      </c>
      <c r="D3" s="24" t="inlineStr">
        <is>
          <t>Employee Breakdown</t>
        </is>
      </c>
    </row>
    <row r="4">
      <c r="A4" s="25" t="inlineStr">
        <is>
          <t>Total Gross Pay</t>
        </is>
      </c>
      <c r="B4" s="26">
        <f>'PAYE Calculator'!E13</f>
        <v/>
      </c>
      <c r="D4" s="2" t="inlineStr">
        <is>
          <t>Employee Name</t>
        </is>
      </c>
      <c r="E4" s="2" t="inlineStr">
        <is>
          <t>Gross Pay</t>
        </is>
      </c>
      <c r="F4" s="2" t="inlineStr">
        <is>
          <t>Net Pay</t>
        </is>
      </c>
      <c r="G4" s="2" t="inlineStr">
        <is>
          <t>PAYE</t>
        </is>
      </c>
      <c r="H4" s="2" t="inlineStr">
        <is>
          <t>KiwiSaver</t>
        </is>
      </c>
      <c r="I4" s="2" t="inlineStr">
        <is>
          <t>Student Loan</t>
        </is>
      </c>
    </row>
    <row r="5">
      <c r="A5" s="27" t="inlineStr">
        <is>
          <t>Total PAYE Deduction</t>
        </is>
      </c>
      <c r="B5" s="26">
        <f>'PAYE Calculator'!J13</f>
        <v/>
      </c>
      <c r="D5" s="28" t="inlineStr">
        <is>
          <t>Aroha Williams</t>
        </is>
      </c>
      <c r="E5" s="7">
        <f>'PAYE Calculator'!E3</f>
        <v/>
      </c>
      <c r="F5" s="7">
        <f>'PAYE Calculator'!O3</f>
        <v/>
      </c>
      <c r="G5" s="7">
        <f>'PAYE Calculator'!J3</f>
        <v/>
      </c>
      <c r="H5" s="7">
        <f>'PAYE Calculator'!G3</f>
        <v/>
      </c>
      <c r="I5" s="7">
        <f>'PAYE Calculator'!N3</f>
        <v/>
      </c>
    </row>
    <row r="6">
      <c r="A6" s="25" t="inlineStr">
        <is>
          <t>Total KiwiSaver (Employee)</t>
        </is>
      </c>
      <c r="B6" s="26">
        <f>'PAYE Calculator'!G13</f>
        <v/>
      </c>
      <c r="D6" s="29" t="inlineStr">
        <is>
          <t>Liam Patel</t>
        </is>
      </c>
      <c r="E6" s="12">
        <f>'PAYE Calculator'!E4</f>
        <v/>
      </c>
      <c r="F6" s="12">
        <f>'PAYE Calculator'!O4</f>
        <v/>
      </c>
      <c r="G6" s="12">
        <f>'PAYE Calculator'!J4</f>
        <v/>
      </c>
      <c r="H6" s="12">
        <f>'PAYE Calculator'!G4</f>
        <v/>
      </c>
      <c r="I6" s="12">
        <f>'PAYE Calculator'!N4</f>
        <v/>
      </c>
    </row>
    <row r="7">
      <c r="A7" s="27" t="inlineStr">
        <is>
          <t>Total ACC Earner Levy</t>
        </is>
      </c>
      <c r="B7" s="26">
        <f>'PAYE Calculator'!L13</f>
        <v/>
      </c>
      <c r="D7" s="28" t="inlineStr">
        <is>
          <t>Charlotte Brown</t>
        </is>
      </c>
      <c r="E7" s="7">
        <f>'PAYE Calculator'!E5</f>
        <v/>
      </c>
      <c r="F7" s="7">
        <f>'PAYE Calculator'!O5</f>
        <v/>
      </c>
      <c r="G7" s="7">
        <f>'PAYE Calculator'!J5</f>
        <v/>
      </c>
      <c r="H7" s="7">
        <f>'PAYE Calculator'!G5</f>
        <v/>
      </c>
      <c r="I7" s="7">
        <f>'PAYE Calculator'!N5</f>
        <v/>
      </c>
    </row>
    <row r="8">
      <c r="A8" s="25" t="inlineStr">
        <is>
          <t>Total Student Loan</t>
        </is>
      </c>
      <c r="B8" s="26">
        <f>'PAYE Calculator'!N13</f>
        <v/>
      </c>
      <c r="D8" s="29" t="inlineStr">
        <is>
          <t>Manaia Te Rangi</t>
        </is>
      </c>
      <c r="E8" s="12">
        <f>'PAYE Calculator'!E6</f>
        <v/>
      </c>
      <c r="F8" s="12">
        <f>'PAYE Calculator'!O6</f>
        <v/>
      </c>
      <c r="G8" s="12">
        <f>'PAYE Calculator'!J6</f>
        <v/>
      </c>
      <c r="H8" s="12">
        <f>'PAYE Calculator'!G6</f>
        <v/>
      </c>
      <c r="I8" s="12">
        <f>'PAYE Calculator'!N6</f>
        <v/>
      </c>
    </row>
    <row r="9">
      <c r="A9" s="27" t="inlineStr">
        <is>
          <t>Total Net Pay</t>
        </is>
      </c>
      <c r="B9" s="26">
        <f>'PAYE Calculator'!O13</f>
        <v/>
      </c>
      <c r="D9" s="28" t="inlineStr">
        <is>
          <t>Sophie McKenzie</t>
        </is>
      </c>
      <c r="E9" s="7">
        <f>'PAYE Calculator'!E7</f>
        <v/>
      </c>
      <c r="F9" s="7">
        <f>'PAYE Calculator'!O7</f>
        <v/>
      </c>
      <c r="G9" s="7">
        <f>'PAYE Calculator'!J7</f>
        <v/>
      </c>
      <c r="H9" s="7">
        <f>'PAYE Calculator'!G7</f>
        <v/>
      </c>
      <c r="I9" s="7">
        <f>'PAYE Calculator'!N7</f>
        <v/>
      </c>
    </row>
    <row r="10">
      <c r="A10" s="25" t="inlineStr">
        <is>
          <t>Total Employer KiwiSaver</t>
        </is>
      </c>
      <c r="B10" s="26">
        <f>'PAYE Calculator'!P13</f>
        <v/>
      </c>
      <c r="D10" s="29" t="inlineStr">
        <is>
          <t>Hemi Wright</t>
        </is>
      </c>
      <c r="E10" s="12">
        <f>'PAYE Calculator'!E8</f>
        <v/>
      </c>
      <c r="F10" s="12">
        <f>'PAYE Calculator'!O8</f>
        <v/>
      </c>
      <c r="G10" s="12">
        <f>'PAYE Calculator'!J8</f>
        <v/>
      </c>
      <c r="H10" s="12">
        <f>'PAYE Calculator'!G8</f>
        <v/>
      </c>
      <c r="I10" s="12">
        <f>'PAYE Calculator'!N8</f>
        <v/>
      </c>
    </row>
    <row r="11">
      <c r="A11" s="27" t="inlineStr">
        <is>
          <t>Total Employer Cost</t>
        </is>
      </c>
      <c r="B11" s="26">
        <f>'PAYE Calculator'!R13</f>
        <v/>
      </c>
      <c r="D11" s="28" t="inlineStr">
        <is>
          <t>Olivia Chen</t>
        </is>
      </c>
      <c r="E11" s="7">
        <f>'PAYE Calculator'!E9</f>
        <v/>
      </c>
      <c r="F11" s="7">
        <f>'PAYE Calculator'!O9</f>
        <v/>
      </c>
      <c r="G11" s="7">
        <f>'PAYE Calculator'!J9</f>
        <v/>
      </c>
      <c r="H11" s="7">
        <f>'PAYE Calculator'!G9</f>
        <v/>
      </c>
      <c r="I11" s="7">
        <f>'PAYE Calculator'!N9</f>
        <v/>
      </c>
    </row>
    <row r="12">
      <c r="A12" s="25" t="inlineStr">
        <is>
          <t>Average Gross Pay</t>
        </is>
      </c>
      <c r="B12" s="26">
        <f>IFERROR('PAYE Calculator'!E13/10,0)</f>
        <v/>
      </c>
      <c r="D12" s="29" t="inlineStr">
        <is>
          <t>Tama Edwards</t>
        </is>
      </c>
      <c r="E12" s="12">
        <f>'PAYE Calculator'!E10</f>
        <v/>
      </c>
      <c r="F12" s="12">
        <f>'PAYE Calculator'!O10</f>
        <v/>
      </c>
      <c r="G12" s="12">
        <f>'PAYE Calculator'!J10</f>
        <v/>
      </c>
      <c r="H12" s="12">
        <f>'PAYE Calculator'!G10</f>
        <v/>
      </c>
      <c r="I12" s="12">
        <f>'PAYE Calculator'!N10</f>
        <v/>
      </c>
    </row>
    <row r="13">
      <c r="A13" s="27" t="inlineStr">
        <is>
          <t>Employees with Student Loan</t>
        </is>
      </c>
      <c r="B13" s="30">
        <f>COUNTIF('PAYE Calculator'!M3:M12,"Yes")</f>
        <v/>
      </c>
      <c r="D13" s="28" t="inlineStr">
        <is>
          <t>Emma Thompson</t>
        </is>
      </c>
      <c r="E13" s="7">
        <f>'PAYE Calculator'!E11</f>
        <v/>
      </c>
      <c r="F13" s="7">
        <f>'PAYE Calculator'!O11</f>
        <v/>
      </c>
      <c r="G13" s="7">
        <f>'PAYE Calculator'!J11</f>
        <v/>
      </c>
      <c r="H13" s="7">
        <f>'PAYE Calculator'!G11</f>
        <v/>
      </c>
      <c r="I13" s="7">
        <f>'PAYE Calculator'!N11</f>
        <v/>
      </c>
    </row>
    <row r="14">
      <c r="A14" s="25" t="inlineStr">
        <is>
          <t>Deduction Ratio (PAYE/Gross)</t>
        </is>
      </c>
      <c r="B14" s="31">
        <f>IFERROR('PAYE Calculator'!J13/'PAYE Calculator'!E13,0)</f>
        <v/>
      </c>
      <c r="D14" s="29" t="inlineStr">
        <is>
          <t>Ngaire Davis</t>
        </is>
      </c>
      <c r="E14" s="12">
        <f>'PAYE Calculator'!E12</f>
        <v/>
      </c>
      <c r="F14" s="12">
        <f>'PAYE Calculator'!O12</f>
        <v/>
      </c>
      <c r="G14" s="12">
        <f>'PAYE Calculator'!J12</f>
        <v/>
      </c>
      <c r="H14" s="12">
        <f>'PAYE Calculator'!G12</f>
        <v/>
      </c>
      <c r="I14" s="12">
        <f>'PAYE Calculator'!N12</f>
        <v/>
      </c>
    </row>
    <row r="15">
      <c r="A15" s="27" t="inlineStr">
        <is>
          <t>Net-to-Gross Ratio</t>
        </is>
      </c>
      <c r="B15" s="31">
        <f>IFERROR('PAYE Calculator'!O13/'PAYE Calculator'!E13,0)</f>
        <v/>
      </c>
    </row>
    <row r="16">
      <c r="D16" s="17" t="inlineStr">
        <is>
          <t>IRD Reference Notes</t>
        </is>
      </c>
    </row>
    <row r="17" ht="20" customHeight="1">
      <c r="D17" s="32" t="inlineStr">
        <is>
          <t>PAYE must be filed and paid by the 20th of the following month (large employers: twice monthly).</t>
        </is>
      </c>
      <c r="E17" s="33" t="n"/>
      <c r="F17" s="33" t="n"/>
      <c r="G17" s="33" t="n"/>
      <c r="H17" s="33" t="n"/>
      <c r="I17" s="34" t="n"/>
    </row>
    <row r="18" ht="20" customHeight="1">
      <c r="A18" s="17" t="inlineStr">
        <is>
          <t>Deductions Composition</t>
        </is>
      </c>
      <c r="D18" s="35" t="inlineStr">
        <is>
          <t>KiwiSaver: employer minimum contribution is 3% of gross. Employee can elect 3%, 4%, 6%, 8% or 10%.</t>
        </is>
      </c>
      <c r="E18" s="33" t="n"/>
      <c r="F18" s="33" t="n"/>
      <c r="G18" s="33" t="n"/>
      <c r="H18" s="33" t="n"/>
      <c r="I18" s="34" t="n"/>
    </row>
    <row r="19" ht="20" customHeight="1">
      <c r="B19" s="36" t="inlineStr">
        <is>
          <t>PAYE Deduction</t>
        </is>
      </c>
      <c r="C19" s="37" t="n">
        <v>0.175</v>
      </c>
      <c r="D19" s="32" t="inlineStr">
        <is>
          <t>ACC Earner Levy 2026 rate: 1.53% on earnings up to the maximum liable earnings threshold.</t>
        </is>
      </c>
      <c r="E19" s="33" t="n"/>
      <c r="F19" s="33" t="n"/>
      <c r="G19" s="33" t="n"/>
      <c r="H19" s="33" t="n"/>
      <c r="I19" s="34" t="n"/>
    </row>
    <row r="20" ht="20" customHeight="1">
      <c r="B20" s="36" t="inlineStr">
        <is>
          <t>KiwiSaver</t>
        </is>
      </c>
      <c r="C20" s="37" t="n">
        <v>0.03</v>
      </c>
      <c r="D20" s="35" t="inlineStr">
        <is>
          <t>Student Loan: standard deduction rate is 12 cents per $1 of income above the repayment threshold.</t>
        </is>
      </c>
      <c r="E20" s="33" t="n"/>
      <c r="F20" s="33" t="n"/>
      <c r="G20" s="33" t="n"/>
      <c r="H20" s="33" t="n"/>
      <c r="I20" s="34" t="n"/>
    </row>
    <row r="21" ht="20" customHeight="1">
      <c r="B21" s="36" t="inlineStr">
        <is>
          <t>ACC Levy</t>
        </is>
      </c>
      <c r="C21" s="37" t="n">
        <v>0.0153</v>
      </c>
      <c r="D21" s="32" t="inlineStr">
        <is>
          <t>GST registration is required when taxable turnover exceeds $60,000 in a 12-month period.</t>
        </is>
      </c>
      <c r="E21" s="33" t="n"/>
      <c r="F21" s="33" t="n"/>
      <c r="G21" s="33" t="n"/>
      <c r="H21" s="33" t="n"/>
      <c r="I21" s="34" t="n"/>
    </row>
    <row r="22" ht="20" customHeight="1">
      <c r="B22" s="36" t="inlineStr">
        <is>
          <t>Student Loan</t>
        </is>
      </c>
      <c r="C22" s="37" t="n">
        <v>0.12</v>
      </c>
      <c r="D22" s="35" t="inlineStr">
        <is>
          <t>NZ income tax year runs from 1 April to 31 March. Balance date for most businesses: 31 March.</t>
        </is>
      </c>
      <c r="E22" s="33" t="n"/>
      <c r="F22" s="33" t="n"/>
      <c r="G22" s="33" t="n"/>
      <c r="H22" s="33" t="n"/>
      <c r="I22" s="34" t="n"/>
    </row>
    <row r="23" ht="20" customHeight="1">
      <c r="D23" s="32" t="inlineStr">
        <is>
          <t>IRD requires all PAYE and payroll records to be retained for a minimum of 7 years.</t>
        </is>
      </c>
      <c r="E23" s="33" t="n"/>
      <c r="F23" s="33" t="n"/>
      <c r="G23" s="33" t="n"/>
      <c r="H23" s="33" t="n"/>
      <c r="I23" s="34" t="n"/>
    </row>
    <row r="24" ht="20" customHeight="1">
      <c r="D24" s="35" t="inlineStr">
        <is>
          <t>ESCT (Employer Superannuation Contribution Tax) applies to employer KiwiSaver contributions.</t>
        </is>
      </c>
      <c r="E24" s="33" t="n"/>
      <c r="F24" s="33" t="n"/>
      <c r="G24" s="33" t="n"/>
      <c r="H24" s="33" t="n"/>
      <c r="I24" s="34" t="n"/>
    </row>
  </sheetData>
  <mergeCells count="9">
    <mergeCell ref="A1:H1"/>
    <mergeCell ref="D17:I17"/>
    <mergeCell ref="D18:I18"/>
    <mergeCell ref="D19:I19"/>
    <mergeCell ref="D20:I20"/>
    <mergeCell ref="D21:I21"/>
    <mergeCell ref="D22:I22"/>
    <mergeCell ref="D23:I23"/>
    <mergeCell ref="D24:I2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cols>
    <col width="35" customWidth="1" min="1" max="1"/>
    <col width="80" customWidth="1" min="2" max="2"/>
  </cols>
  <sheetData>
    <row r="1" ht="30" customHeight="1">
      <c r="A1" s="1" t="inlineStr">
        <is>
          <t>Instructions &amp; User Guide — NZ PAYE Deductions Calculator</t>
        </is>
      </c>
    </row>
    <row r="2"/>
    <row r="3" ht="22" customHeight="1">
      <c r="A3" s="38" t="inlineStr">
        <is>
          <t>GETTING STARTED</t>
        </is>
      </c>
      <c r="B3" s="39" t="inlineStr"/>
    </row>
    <row r="4" ht="18" customHeight="1">
      <c r="A4" s="35" t="inlineStr">
        <is>
          <t>1. Navigate to the 'PAYE Calculator' sheet to enter employee pay details.</t>
        </is>
      </c>
      <c r="B4" s="35" t="inlineStr"/>
    </row>
    <row r="5" ht="18" customHeight="1">
      <c r="A5" s="32" t="inlineStr">
        <is>
          <t>2. Each row represents one employee for one pay period.</t>
        </is>
      </c>
      <c r="B5" s="32" t="inlineStr"/>
    </row>
    <row r="6" ht="18" customHeight="1">
      <c r="A6" s="35" t="inlineStr">
        <is>
          <t>3. Enter data in the yellow (pale) highlighted cells only — these are the input fields.</t>
        </is>
      </c>
      <c r="B6" s="35" t="inlineStr"/>
    </row>
    <row r="7" ht="18" customHeight="1">
      <c r="A7" s="32" t="inlineStr">
        <is>
          <t>4. Calculated cells (white/teal) update automatically based on your entries.</t>
        </is>
      </c>
      <c r="B7" s="32" t="inlineStr"/>
    </row>
    <row r="8" ht="18" customHeight="1">
      <c r="A8" s="35" t="inlineStr"/>
      <c r="B8" s="35" t="inlineStr"/>
    </row>
    <row r="9" ht="22" customHeight="1">
      <c r="A9" s="38" t="inlineStr">
        <is>
          <t>COLUMN GUIDE — PAYE CALCULATOR SHEET</t>
        </is>
      </c>
      <c r="B9" s="39" t="inlineStr"/>
    </row>
    <row r="10" ht="18" customHeight="1">
      <c r="A10" s="35" t="inlineStr">
        <is>
          <t>Pay Date</t>
        </is>
      </c>
      <c r="B10" s="35" t="inlineStr">
        <is>
          <t>Enter the pay date in DD/MM/YYYY format (NZ standard).</t>
        </is>
      </c>
    </row>
    <row r="11" ht="18" customHeight="1">
      <c r="A11" s="32" t="inlineStr">
        <is>
          <t>Employee Name</t>
        </is>
      </c>
      <c r="B11" s="32" t="inlineStr">
        <is>
          <t>Full name of the employee.</t>
        </is>
      </c>
    </row>
    <row r="12" ht="18" customHeight="1">
      <c r="A12" s="35" t="inlineStr">
        <is>
          <t>City</t>
        </is>
      </c>
      <c r="B12" s="35" t="inlineStr">
        <is>
          <t>Employee's work location city.</t>
        </is>
      </c>
    </row>
    <row r="13" ht="18" customHeight="1">
      <c r="A13" s="32" t="inlineStr">
        <is>
          <t>Pay Frequency</t>
        </is>
      </c>
      <c r="B13" s="32" t="inlineStr">
        <is>
          <t>Select Weekly, Fortnightly, or Monthly from the dropdown.</t>
        </is>
      </c>
    </row>
    <row r="14" ht="18" customHeight="1">
      <c r="A14" s="35" t="inlineStr">
        <is>
          <t>Gross Pay (NZD)</t>
        </is>
      </c>
      <c r="B14" s="35" t="inlineStr">
        <is>
          <t>Total gross wages/salary before any deductions. Input cell (yellow).</t>
        </is>
      </c>
    </row>
    <row r="15" ht="18" customHeight="1">
      <c r="A15" s="32" t="inlineStr">
        <is>
          <t>KiwiSaver %</t>
        </is>
      </c>
      <c r="B15" s="32" t="inlineStr">
        <is>
          <t>Employee's elected KiwiSaver rate: 3%, 4%, 6%, 8% or 10%. Enter as decimal (e.g. 0.03). Input cell (yellow).</t>
        </is>
      </c>
    </row>
    <row r="16" ht="18" customHeight="1">
      <c r="A16" s="35" t="inlineStr">
        <is>
          <t>KiwiSaver Deduction</t>
        </is>
      </c>
      <c r="B16" s="35" t="inlineStr">
        <is>
          <t>Auto-calculated: Gross Pay × KiwiSaver %.</t>
        </is>
      </c>
    </row>
    <row r="17" ht="18" customHeight="1">
      <c r="A17" s="32" t="inlineStr">
        <is>
          <t>PAYE Tax Code</t>
        </is>
      </c>
      <c r="B17" s="32" t="inlineStr">
        <is>
          <t>Enter the IRD tax code (M, M/SL, S, ME, etc.). Input cell (yellow).</t>
        </is>
      </c>
    </row>
    <row r="18" ht="18" customHeight="1">
      <c r="A18" s="35" t="inlineStr">
        <is>
          <t>Taxable Earnings</t>
        </is>
      </c>
      <c r="B18" s="35" t="inlineStr">
        <is>
          <t>Auto-calculated: Gross Pay minus KiwiSaver Deduction.</t>
        </is>
      </c>
    </row>
    <row r="19" ht="18" customHeight="1">
      <c r="A19" s="32" t="inlineStr">
        <is>
          <t>PAYE Deduction</t>
        </is>
      </c>
      <c r="B19" s="32" t="inlineStr">
        <is>
          <t>Estimated PAYE based on a marginal rate lookup from the Tax Tables sheet.</t>
        </is>
      </c>
    </row>
    <row r="20" ht="18" customHeight="1">
      <c r="A20" s="35" t="inlineStr">
        <is>
          <t>ACC Levy Rate</t>
        </is>
      </c>
      <c r="B20" s="35" t="inlineStr">
        <is>
          <t>Current ACC earner levy rate (1.53% for 2026). Pre-filled.</t>
        </is>
      </c>
    </row>
    <row r="21" ht="18" customHeight="1">
      <c r="A21" s="32" t="inlineStr">
        <is>
          <t>ACC Earner Levy</t>
        </is>
      </c>
      <c r="B21" s="32" t="inlineStr">
        <is>
          <t>Auto-calculated: Gross Pay × ACC Levy Rate.</t>
        </is>
      </c>
    </row>
    <row r="22" ht="18" customHeight="1">
      <c r="A22" s="35" t="inlineStr">
        <is>
          <t>Student Loan?</t>
        </is>
      </c>
      <c r="B22" s="35" t="inlineStr">
        <is>
          <t>Select Yes or No from the dropdown. Input cell (yellow).</t>
        </is>
      </c>
    </row>
    <row r="23" ht="18" customHeight="1">
      <c r="A23" s="32" t="inlineStr">
        <is>
          <t>Student Loan Deduction</t>
        </is>
      </c>
      <c r="B23" s="32" t="inlineStr">
        <is>
          <t>Auto-calculated: 12% of Gross Pay if Student Loan = Yes.</t>
        </is>
      </c>
    </row>
    <row r="24" ht="18" customHeight="1">
      <c r="A24" s="35" t="inlineStr">
        <is>
          <t>Net Pay</t>
        </is>
      </c>
      <c r="B24" s="35" t="inlineStr">
        <is>
          <t>Auto-calculated: Gross Pay − KiwiSaver − PAYE − ACC − Student Loan.</t>
        </is>
      </c>
    </row>
    <row r="25" ht="18" customHeight="1">
      <c r="A25" s="32" t="inlineStr">
        <is>
          <t>Employer KiwiSaver</t>
        </is>
      </c>
      <c r="B25" s="32" t="inlineStr">
        <is>
          <t>Auto-calculated: employer contributes same % as employee (minimum 3%).</t>
        </is>
      </c>
    </row>
    <row r="26" ht="18" customHeight="1">
      <c r="A26" s="35" t="inlineStr">
        <is>
          <t>Employer Super/Allowance</t>
        </is>
      </c>
      <c r="B26" s="35" t="inlineStr">
        <is>
          <t>Optional additional employer superannuation or allowance. Input cell (yellow).</t>
        </is>
      </c>
    </row>
    <row r="27" ht="18" customHeight="1">
      <c r="A27" s="32" t="inlineStr">
        <is>
          <t>Total Employer Cost</t>
        </is>
      </c>
      <c r="B27" s="32" t="inlineStr">
        <is>
          <t>Auto-calculated: Gross Pay + Employer KiwiSaver + Employer Super.</t>
        </is>
      </c>
    </row>
    <row r="28" ht="18" customHeight="1">
      <c r="A28" s="35" t="inlineStr">
        <is>
          <t>Status</t>
        </is>
      </c>
      <c r="B28" s="35" t="inlineStr">
        <is>
          <t>Shows 'Deduction Due' if net pay &gt; 0, otherwise 'No Deduction'.</t>
        </is>
      </c>
    </row>
    <row r="29" ht="18" customHeight="1">
      <c r="A29" s="32" t="inlineStr">
        <is>
          <t>Notes</t>
        </is>
      </c>
      <c r="B29" s="32" t="inlineStr">
        <is>
          <t>Free text for any relevant payroll notes.</t>
        </is>
      </c>
    </row>
    <row r="30" ht="18" customHeight="1">
      <c r="A30" s="35" t="inlineStr"/>
      <c r="B30" s="35" t="inlineStr"/>
    </row>
    <row r="31" ht="22" customHeight="1">
      <c r="A31" s="38" t="inlineStr">
        <is>
          <t>COLOUR LEGEND</t>
        </is>
      </c>
      <c r="B31" s="39" t="inlineStr"/>
    </row>
    <row r="32" ht="18" customHeight="1">
      <c r="A32" s="35" t="inlineStr">
        <is>
          <t>Pale Yellow (#FFFBEB)</t>
        </is>
      </c>
      <c r="B32" s="35" t="inlineStr">
        <is>
          <t>Input cell — enter your data here.</t>
        </is>
      </c>
    </row>
    <row r="33" ht="18" customHeight="1">
      <c r="A33" s="32" t="inlineStr">
        <is>
          <t>White / Light Teal (#F0FDFA)</t>
        </is>
      </c>
      <c r="B33" s="32" t="inlineStr">
        <is>
          <t>Calculated cell — do not edit directly.</t>
        </is>
      </c>
    </row>
    <row r="34" ht="18" customHeight="1">
      <c r="A34" s="35" t="inlineStr">
        <is>
          <t>Red highlight on Net Pay</t>
        </is>
      </c>
      <c r="B34" s="35" t="inlineStr">
        <is>
          <t>Net Pay is negative — check deduction inputs.</t>
        </is>
      </c>
    </row>
    <row r="35" ht="18" customHeight="1">
      <c r="A35" s="32" t="inlineStr">
        <is>
          <t>Green highlight on Net Pay</t>
        </is>
      </c>
      <c r="B35" s="32" t="inlineStr">
        <is>
          <t>Net Pay is positive — normal.</t>
        </is>
      </c>
    </row>
    <row r="36" ht="18" customHeight="1">
      <c r="A36" s="35" t="inlineStr">
        <is>
          <t>Dark header row (#1E293B)</t>
        </is>
      </c>
      <c r="B36" s="35" t="inlineStr">
        <is>
          <t>Column header — for reference only.</t>
        </is>
      </c>
    </row>
    <row r="37" ht="18" customHeight="1">
      <c r="A37" s="32" t="inlineStr"/>
      <c r="B37" s="32" t="inlineStr"/>
    </row>
    <row r="38" ht="22" customHeight="1">
      <c r="A38" s="38" t="inlineStr">
        <is>
          <t>TAX TABLES SHEET</t>
        </is>
      </c>
      <c r="B38" s="39" t="inlineStr"/>
    </row>
    <row r="39" ht="18" customHeight="1">
      <c r="A39" s="32" t="inlineStr">
        <is>
          <t>Contains NZ PAYE tax codes and their rates, income threshold bands, and reference rates.</t>
        </is>
      </c>
      <c r="B39" s="32" t="inlineStr"/>
    </row>
    <row r="40" ht="18" customHeight="1">
      <c r="A40" s="35" t="inlineStr">
        <is>
          <t>The PAYE Deduction formula in the Calculator uses the weekly threshold table (rows 16–20) for lookup.</t>
        </is>
      </c>
      <c r="B40" s="35" t="inlineStr"/>
    </row>
    <row r="41" ht="18" customHeight="1">
      <c r="A41" s="32" t="inlineStr">
        <is>
          <t>For accurate PAYE, refer to the latest IRD tax tables at ird.govt.nz or use PayDay Filing.</t>
        </is>
      </c>
      <c r="B41" s="32" t="inlineStr"/>
    </row>
    <row r="42" ht="18" customHeight="1">
      <c r="A42" s="35" t="inlineStr"/>
      <c r="B42" s="35" t="inlineStr"/>
    </row>
    <row r="43" ht="22" customHeight="1">
      <c r="A43" s="38" t="inlineStr">
        <is>
          <t>IMPORTANT DISCLAIMERS</t>
        </is>
      </c>
      <c r="B43" s="39" t="inlineStr"/>
    </row>
    <row r="44" ht="18" customHeight="1">
      <c r="A44" s="35" t="inlineStr">
        <is>
          <t>This template is a guide only and uses simplified/marginal rate estimates for PAYE.</t>
        </is>
      </c>
      <c r="B44" s="35" t="inlineStr"/>
    </row>
    <row r="45" ht="18" customHeight="1">
      <c r="A45" s="32" t="inlineStr">
        <is>
          <t>Always verify deduction amounts against current IRD rates before making payments.</t>
        </is>
      </c>
      <c r="B45" s="32" t="inlineStr"/>
    </row>
    <row r="46" ht="18" customHeight="1">
      <c r="A46" s="35" t="inlineStr">
        <is>
          <t>PAYE rates, ACC levies, and KiwiSaver rules change annually — check ird.govt.nz for updates.</t>
        </is>
      </c>
      <c r="B46" s="35" t="inlineStr"/>
    </row>
    <row r="47" ht="18" customHeight="1">
      <c r="A47" s="32" t="inlineStr">
        <is>
          <t>Student loan thresholds and rates are set by IRD — confirm the current repayment threshold.</t>
        </is>
      </c>
      <c r="B47" s="32" t="inlineStr"/>
    </row>
    <row r="48" ht="18" customHeight="1">
      <c r="A48" s="35" t="inlineStr">
        <is>
          <t>For employees on special tax codes, seek advice from a registered tax agent or accountant.</t>
        </is>
      </c>
      <c r="B48" s="35" t="inlineStr"/>
    </row>
    <row r="49" ht="18" customHeight="1">
      <c r="A49" s="32" t="inlineStr">
        <is>
          <t>Dates must be entered as DD/MM/YYYY. Currency is New Zealand Dollars (NZD, $).</t>
        </is>
      </c>
      <c r="B49" s="32" t="inlineStr"/>
    </row>
    <row r="50" ht="18" customHeight="1">
      <c r="A50" s="35" t="inlineStr"/>
      <c r="B50" s="35" t="inlineStr"/>
    </row>
    <row r="51" ht="22" customHeight="1">
      <c r="A51" s="38" t="inlineStr">
        <is>
          <t>RECORD KEEPING</t>
        </is>
      </c>
      <c r="B51" s="39" t="inlineStr"/>
    </row>
    <row r="52" ht="18" customHeight="1">
      <c r="A52" s="35" t="inlineStr">
        <is>
          <t>IRD requires all PAYE records to be retained for a minimum of 7 years.</t>
        </is>
      </c>
      <c r="B52" s="35" t="inlineStr"/>
    </row>
    <row r="53" ht="18" customHeight="1">
      <c r="A53" s="32" t="inlineStr">
        <is>
          <t>File PAYE returns via myIR (Payday Filing) each pay period.</t>
        </is>
      </c>
      <c r="B53" s="32" t="inlineStr"/>
    </row>
    <row r="54" ht="18" customHeight="1">
      <c r="A54" s="35" t="inlineStr">
        <is>
          <t>KiwiSaver contributions are remitted to IRD with your PAYE payment.</t>
        </is>
      </c>
      <c r="B54" s="35" t="inlineStr"/>
    </row>
    <row r="55" ht="18" customHeight="1">
      <c r="A55" s="32" t="inlineStr">
        <is>
          <t>ACC levies are invoiced directly by ACC — this calculator estimates the earner levy only.</t>
        </is>
      </c>
      <c r="B55" s="32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2026-06-18T14:21:33Z</dcterms:created>
  <dcterms:modified xmlns:dcterms="http://purl.org/dc/terms/" xmlns:xsi="http://www.w3.org/2001/XMLSchema-instance" xsi:type="dcterms:W3CDTF">2026-06-18T14:21:33Z</dcterms:modified>
</cp:coreProperties>
</file>