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es" sheetId="1" state="visible" r:id="rId1"/>
    <sheet xmlns:r="http://schemas.openxmlformats.org/officeDocument/2006/relationships" name="Invoice" sheetId="2" state="visible" r:id="rId2"/>
    <sheet xmlns:r="http://schemas.openxmlformats.org/officeDocument/2006/relationships" name="Summary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DD/MM/YYYY"/>
    <numFmt numFmtId="166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8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0F766E"/>
      <sz val="22"/>
    </font>
    <font>
      <name val="Calibri"/>
      <b val="1"/>
      <sz val="10"/>
    </font>
    <font>
      <name val="Calibri"/>
      <i val="1"/>
      <color rgb="000F766E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0" pivotButton="0" quotePrefix="0" xfId="0"/>
    <xf numFmtId="0" fontId="4" fillId="5" borderId="0" pivotButton="0" quotePrefix="0" xfId="0"/>
    <xf numFmtId="165" fontId="4" fillId="5" borderId="0" pivotButton="0" quotePrefix="0" xfId="0"/>
    <xf numFmtId="0" fontId="6" fillId="0" borderId="1" applyAlignment="1" pivotButton="0" quotePrefix="0" xfId="0">
      <alignment horizontal="right" vertical="center"/>
    </xf>
    <xf numFmtId="164" fontId="6" fillId="0" borderId="1" pivotButton="0" quotePrefix="0" xfId="0"/>
    <xf numFmtId="0" fontId="3" fillId="2" borderId="1" applyAlignment="1" pivotButton="0" quotePrefix="0" xfId="0">
      <alignment horizontal="right" vertical="center"/>
    </xf>
    <xf numFmtId="164" fontId="3" fillId="2" borderId="1" pivotButton="0" quotePrefix="0" xfId="0"/>
    <xf numFmtId="0" fontId="4" fillId="0" borderId="0" pivotButton="0" quotePrefix="0" xfId="0"/>
    <xf numFmtId="0" fontId="7" fillId="0" borderId="0" pivotButton="0" quotePrefix="0" xfId="0"/>
    <xf numFmtId="165" fontId="4" fillId="3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right" vertical="center"/>
    </xf>
    <xf numFmtId="164" fontId="6" fillId="3" borderId="1" pivotButton="0" quotePrefix="0" xfId="0"/>
    <xf numFmtId="0" fontId="3" fillId="6" borderId="0" pivotButton="0" quotePrefix="0" xfId="0"/>
    <xf numFmtId="164" fontId="6" fillId="5" borderId="0" pivotButton="0" quotePrefix="0" xfId="0"/>
    <xf numFmtId="1" fontId="6" fillId="5" borderId="0" pivotButton="0" quotePrefix="0" xfId="0"/>
    <xf numFmtId="166" fontId="6" fillId="5" borderId="0" pivotButton="0" quotePrefix="0" xfId="0"/>
    <xf numFmtId="0" fontId="1" fillId="0" borderId="0" pivotButton="0" quotePrefix="0" xfId="0"/>
    <xf numFmtId="0" fontId="3" fillId="6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165" fontId="4" fillId="5" borderId="0" pivotButton="0" quotePrefix="0" xfId="0"/>
    <xf numFmtId="165" fontId="4" fillId="3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6" fontId="6" fillId="5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DBEAFE"/>
        </patternFill>
      </fill>
    </dxf>
    <dxf>
      <fill>
        <patternFill patternType="solid">
          <fgColor rgb="00FEF3C7"/>
        </patternFill>
      </fill>
    </dxf>
    <dxf>
      <font>
        <name val="Calibri"/>
        <b val="1"/>
        <color rgb="0022C55E"/>
        <sz val="10"/>
      </font>
    </dxf>
    <dxf>
      <font>
        <name val="Calibri"/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Invoice Value by Job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'Summary'!H3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'Summary'!$A$4:$A$12</f>
            </numRef>
          </cat>
          <val>
            <numRef>
              <f>'Summary'!$H$4:$H$12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Invoice Number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Labour vs Materials (Total)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'Summary'!$E$3:$F$3</f>
            </numRef>
          </cat>
          <val>
            <numRef>
              <f>'Summary'!$E$14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cat>
            <numRef>
              <f>'Summary'!$E$3:$F$3</f>
            </numRef>
          </cat>
          <val>
            <numRef>
              <f>'Summary'!$F$14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24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12" customWidth="1" min="3" max="3"/>
    <col width="10" customWidth="1" min="4" max="4"/>
    <col width="14" customWidth="1" min="5" max="5"/>
  </cols>
  <sheetData>
    <row r="1" ht="28" customHeight="1">
      <c r="A1" s="1" t="inlineStr">
        <is>
          <t>PLUMBING LABOUR &amp; MATERIALS RATE SCHEDULE</t>
        </is>
      </c>
    </row>
    <row r="2">
      <c r="A2" s="2" t="inlineStr">
        <is>
          <t>Reference table used by the Invoice sheet (VLOOKUP). Update rates here to keep invoices current.</t>
        </is>
      </c>
    </row>
    <row r="3"/>
    <row r="4">
      <c r="A4" s="3" t="inlineStr">
        <is>
          <t>Code</t>
        </is>
      </c>
      <c r="B4" s="3" t="inlineStr">
        <is>
          <t>Description</t>
        </is>
      </c>
      <c r="C4" s="3" t="inlineStr">
        <is>
          <t>Category</t>
        </is>
      </c>
      <c r="D4" s="3" t="inlineStr">
        <is>
          <t>Unit</t>
        </is>
      </c>
      <c r="E4" s="3" t="inlineStr">
        <is>
          <t>Unit Rate ($)</t>
        </is>
      </c>
    </row>
    <row r="5">
      <c r="A5" s="4" t="inlineStr">
        <is>
          <t>LAB01</t>
        </is>
      </c>
      <c r="B5" s="5" t="inlineStr">
        <is>
          <t>Standard Labour Rate (per hour)</t>
        </is>
      </c>
      <c r="C5" s="4" t="inlineStr">
        <is>
          <t>Labour</t>
        </is>
      </c>
      <c r="D5" s="4" t="inlineStr">
        <is>
          <t>Hour</t>
        </is>
      </c>
      <c r="E5" s="6" t="n">
        <v>95</v>
      </c>
    </row>
    <row r="6">
      <c r="A6" s="7" t="inlineStr">
        <is>
          <t>LAB02</t>
        </is>
      </c>
      <c r="B6" s="8" t="inlineStr">
        <is>
          <t>Emergency Callout Labour</t>
        </is>
      </c>
      <c r="C6" s="7" t="inlineStr">
        <is>
          <t>Labour</t>
        </is>
      </c>
      <c r="D6" s="7" t="inlineStr">
        <is>
          <t>Hour</t>
        </is>
      </c>
      <c r="E6" s="9" t="n">
        <v>145</v>
      </c>
    </row>
    <row r="7">
      <c r="A7" s="4" t="inlineStr">
        <is>
          <t>LAB03</t>
        </is>
      </c>
      <c r="B7" s="5" t="inlineStr">
        <is>
          <t>Apprentice Labour Rate</t>
        </is>
      </c>
      <c r="C7" s="4" t="inlineStr">
        <is>
          <t>Labour</t>
        </is>
      </c>
      <c r="D7" s="4" t="inlineStr">
        <is>
          <t>Hour</t>
        </is>
      </c>
      <c r="E7" s="6" t="n">
        <v>65</v>
      </c>
    </row>
    <row r="8">
      <c r="A8" s="7" t="inlineStr">
        <is>
          <t>MAT01</t>
        </is>
      </c>
      <c r="B8" s="8" t="inlineStr">
        <is>
          <t>Copper Pipe 15mm</t>
        </is>
      </c>
      <c r="C8" s="7" t="inlineStr">
        <is>
          <t>Materials</t>
        </is>
      </c>
      <c r="D8" s="7" t="inlineStr">
        <is>
          <t>Metre</t>
        </is>
      </c>
      <c r="E8" s="9" t="n">
        <v>12.5</v>
      </c>
    </row>
    <row r="9">
      <c r="A9" s="4" t="inlineStr">
        <is>
          <t>MAT02</t>
        </is>
      </c>
      <c r="B9" s="5" t="inlineStr">
        <is>
          <t>PVC Pipe 100mm</t>
        </is>
      </c>
      <c r="C9" s="4" t="inlineStr">
        <is>
          <t>Materials</t>
        </is>
      </c>
      <c r="D9" s="4" t="inlineStr">
        <is>
          <t>Metre</t>
        </is>
      </c>
      <c r="E9" s="6" t="n">
        <v>18.9</v>
      </c>
    </row>
    <row r="10">
      <c r="A10" s="7" t="inlineStr">
        <is>
          <t>MAT03</t>
        </is>
      </c>
      <c r="B10" s="8" t="inlineStr">
        <is>
          <t>Hot Water Cylinder 180L</t>
        </is>
      </c>
      <c r="C10" s="7" t="inlineStr">
        <is>
          <t>Materials</t>
        </is>
      </c>
      <c r="D10" s="7" t="inlineStr">
        <is>
          <t>Each</t>
        </is>
      </c>
      <c r="E10" s="9" t="n">
        <v>1250</v>
      </c>
    </row>
    <row r="11">
      <c r="A11" s="4" t="inlineStr">
        <is>
          <t>MAT04</t>
        </is>
      </c>
      <c r="B11" s="5" t="inlineStr">
        <is>
          <t>Mixer Tap - Kitchen</t>
        </is>
      </c>
      <c r="C11" s="4" t="inlineStr">
        <is>
          <t>Materials</t>
        </is>
      </c>
      <c r="D11" s="4" t="inlineStr">
        <is>
          <t>Each</t>
        </is>
      </c>
      <c r="E11" s="6" t="n">
        <v>189</v>
      </c>
    </row>
    <row r="12">
      <c r="A12" s="7" t="inlineStr">
        <is>
          <t>MAT05</t>
        </is>
      </c>
      <c r="B12" s="8" t="inlineStr">
        <is>
          <t>Toilet Suite - Standard</t>
        </is>
      </c>
      <c r="C12" s="7" t="inlineStr">
        <is>
          <t>Materials</t>
        </is>
      </c>
      <c r="D12" s="7" t="inlineStr">
        <is>
          <t>Each</t>
        </is>
      </c>
      <c r="E12" s="9" t="n">
        <v>349</v>
      </c>
    </row>
    <row r="13">
      <c r="A13" s="4" t="inlineStr">
        <is>
          <t>MAT06</t>
        </is>
      </c>
      <c r="B13" s="5" t="inlineStr">
        <is>
          <t>PEX Fittings Assorted</t>
        </is>
      </c>
      <c r="C13" s="4" t="inlineStr">
        <is>
          <t>Materials</t>
        </is>
      </c>
      <c r="D13" s="4" t="inlineStr">
        <is>
          <t>Set</t>
        </is>
      </c>
      <c r="E13" s="6" t="n">
        <v>45</v>
      </c>
    </row>
    <row r="14">
      <c r="A14" s="7" t="inlineStr">
        <is>
          <t>MAT07</t>
        </is>
      </c>
      <c r="B14" s="8" t="inlineStr">
        <is>
          <t>Drain Unblocking Kit</t>
        </is>
      </c>
      <c r="C14" s="7" t="inlineStr">
        <is>
          <t>Materials</t>
        </is>
      </c>
      <c r="D14" s="7" t="inlineStr">
        <is>
          <t>Each</t>
        </is>
      </c>
      <c r="E14" s="9" t="n">
        <v>75</v>
      </c>
    </row>
  </sheetData>
  <mergeCells count="2">
    <mergeCell ref="A1:E1"/>
    <mergeCell ref="A2:E2"/>
  </mergeCells>
  <conditionalFormatting sqref="C5:C14">
    <cfRule type="expression" priority="1" dxfId="0">
      <formula>C5="Labour"</formula>
    </cfRule>
    <cfRule type="expression" priority="2" dxfId="1">
      <formula>C5="Materials"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32" customWidth="1" min="3" max="3"/>
    <col width="12" customWidth="1" min="4" max="4"/>
    <col width="9" customWidth="1" min="5" max="5"/>
    <col width="12" customWidth="1" min="6" max="6"/>
    <col width="13" customWidth="1" min="7" max="7"/>
    <col width="14" customWidth="1" min="8" max="8"/>
  </cols>
  <sheetData>
    <row r="1" ht="34" customHeight="1">
      <c r="A1" s="10" t="inlineStr">
        <is>
          <t>TAX INVOICE</t>
        </is>
      </c>
    </row>
    <row r="2"/>
    <row r="3">
      <c r="A3" s="11" t="inlineStr">
        <is>
          <t>Business Name:</t>
        </is>
      </c>
      <c r="B3" s="12" t="inlineStr">
        <is>
          <t>Kowhai Plumbing &amp; Gasfitting Ltd</t>
        </is>
      </c>
      <c r="F3" s="11" t="inlineStr">
        <is>
          <t>Bill To:</t>
        </is>
      </c>
      <c r="G3" s="12" t="inlineStr">
        <is>
          <t>Sophie Ngata</t>
        </is>
      </c>
    </row>
    <row r="4">
      <c r="A4" s="11" t="inlineStr">
        <is>
          <t>NZBN:</t>
        </is>
      </c>
      <c r="B4" s="12" t="inlineStr">
        <is>
          <t>9429041234567</t>
        </is>
      </c>
      <c r="F4" s="11" t="inlineStr">
        <is>
          <t>Client Address:</t>
        </is>
      </c>
      <c r="G4" s="12" t="inlineStr">
        <is>
          <t>14 Fifteenth Avenue, Tauranga</t>
        </is>
      </c>
    </row>
    <row r="5">
      <c r="A5" s="11" t="inlineStr">
        <is>
          <t>GST Number:</t>
        </is>
      </c>
      <c r="B5" s="12" t="inlineStr">
        <is>
          <t>123-456-789</t>
        </is>
      </c>
      <c r="F5" s="11" t="inlineStr">
        <is>
          <t>Invoice Number:</t>
        </is>
      </c>
      <c r="G5" s="12" t="inlineStr">
        <is>
          <t>INV-2026-0148</t>
        </is>
      </c>
    </row>
    <row r="6">
      <c r="A6" s="11" t="inlineStr">
        <is>
          <t>Address:</t>
        </is>
      </c>
      <c r="B6" s="12" t="inlineStr">
        <is>
          <t>22 Cameron Road, Tauranga 3110</t>
        </is>
      </c>
      <c r="F6" s="11" t="inlineStr">
        <is>
          <t>Invoice Date:</t>
        </is>
      </c>
      <c r="G6" s="31" t="n">
        <v>46217</v>
      </c>
    </row>
    <row r="7">
      <c r="A7" s="11" t="inlineStr">
        <is>
          <t>Phone:</t>
        </is>
      </c>
      <c r="B7" s="12" t="inlineStr">
        <is>
          <t>07 578 4321</t>
        </is>
      </c>
      <c r="F7" s="11" t="inlineStr">
        <is>
          <t>Due Date:</t>
        </is>
      </c>
      <c r="G7" s="31" t="n">
        <v>46231</v>
      </c>
    </row>
    <row r="8">
      <c r="A8" s="11" t="inlineStr">
        <is>
          <t>Email:</t>
        </is>
      </c>
      <c r="B8" s="12" t="inlineStr">
        <is>
          <t>accounts@kowhaiplumbing.co.nz</t>
        </is>
      </c>
      <c r="F8" s="11" t="inlineStr">
        <is>
          <t>Job Reference:</t>
        </is>
      </c>
      <c r="G8" s="12" t="inlineStr">
        <is>
          <t>Hot water &amp; drainage repair</t>
        </is>
      </c>
    </row>
    <row r="9"/>
    <row r="10"/>
    <row r="11">
      <c r="A11" s="3" t="inlineStr">
        <is>
          <t>Item No</t>
        </is>
      </c>
      <c r="B11" s="3" t="inlineStr">
        <is>
          <t>Code</t>
        </is>
      </c>
      <c r="C11" s="3" t="inlineStr">
        <is>
          <t>Description</t>
        </is>
      </c>
      <c r="D11" s="3" t="inlineStr">
        <is>
          <t>Category</t>
        </is>
      </c>
      <c r="E11" s="3" t="inlineStr">
        <is>
          <t>Unit</t>
        </is>
      </c>
      <c r="F11" s="3" t="inlineStr">
        <is>
          <t>Qty / Hours</t>
        </is>
      </c>
      <c r="G11" s="3" t="inlineStr">
        <is>
          <t>Unit Rate ($)</t>
        </is>
      </c>
      <c r="H11" s="3" t="inlineStr">
        <is>
          <t>Amount ($)</t>
        </is>
      </c>
    </row>
    <row r="12">
      <c r="A12" s="4" t="n">
        <v>1</v>
      </c>
      <c r="B12" s="4" t="inlineStr">
        <is>
          <t>LAB02</t>
        </is>
      </c>
      <c r="C12" s="5">
        <f>IFERROR(VLOOKUP(B12,Rates!$A$5:$E$14,2,FALSE),"")</f>
        <v/>
      </c>
      <c r="D12" s="4">
        <f>IFERROR(VLOOKUP(B12,Rates!$A$5:$E$14,3,FALSE),"")</f>
        <v/>
      </c>
      <c r="E12" s="4">
        <f>IFERROR(VLOOKUP(B12,Rates!$A$5:$E$14,4,FALSE),"")</f>
        <v/>
      </c>
      <c r="F12" s="4" t="n">
        <v>2</v>
      </c>
      <c r="G12" s="6">
        <f>IFERROR(VLOOKUP(B12,Rates!$A$5:$E$14,5,FALSE),0)</f>
        <v/>
      </c>
      <c r="H12" s="6">
        <f>IFERROR(F12*G12,0)</f>
        <v/>
      </c>
    </row>
    <row r="13">
      <c r="A13" s="7" t="n">
        <v>2</v>
      </c>
      <c r="B13" s="7" t="inlineStr">
        <is>
          <t>LAB01</t>
        </is>
      </c>
      <c r="C13" s="8">
        <f>IFERROR(VLOOKUP(B13,Rates!$A$5:$E$14,2,FALSE),"")</f>
        <v/>
      </c>
      <c r="D13" s="7">
        <f>IFERROR(VLOOKUP(B13,Rates!$A$5:$E$14,3,FALSE),"")</f>
        <v/>
      </c>
      <c r="E13" s="7">
        <f>IFERROR(VLOOKUP(B13,Rates!$A$5:$E$14,4,FALSE),"")</f>
        <v/>
      </c>
      <c r="F13" s="7" t="n">
        <v>4</v>
      </c>
      <c r="G13" s="9">
        <f>IFERROR(VLOOKUP(B13,Rates!$A$5:$E$14,5,FALSE),0)</f>
        <v/>
      </c>
      <c r="H13" s="9">
        <f>IFERROR(F13*G13,0)</f>
        <v/>
      </c>
    </row>
    <row r="14">
      <c r="A14" s="4" t="n">
        <v>3</v>
      </c>
      <c r="B14" s="4" t="inlineStr">
        <is>
          <t>MAT03</t>
        </is>
      </c>
      <c r="C14" s="5">
        <f>IFERROR(VLOOKUP(B14,Rates!$A$5:$E$14,2,FALSE),"")</f>
        <v/>
      </c>
      <c r="D14" s="4">
        <f>IFERROR(VLOOKUP(B14,Rates!$A$5:$E$14,3,FALSE),"")</f>
        <v/>
      </c>
      <c r="E14" s="4">
        <f>IFERROR(VLOOKUP(B14,Rates!$A$5:$E$14,4,FALSE),"")</f>
        <v/>
      </c>
      <c r="F14" s="4" t="n">
        <v>1</v>
      </c>
      <c r="G14" s="6">
        <f>IFERROR(VLOOKUP(B14,Rates!$A$5:$E$14,5,FALSE),0)</f>
        <v/>
      </c>
      <c r="H14" s="6">
        <f>IFERROR(F14*G14,0)</f>
        <v/>
      </c>
    </row>
    <row r="15">
      <c r="A15" s="7" t="n">
        <v>4</v>
      </c>
      <c r="B15" s="7" t="inlineStr">
        <is>
          <t>MAT01</t>
        </is>
      </c>
      <c r="C15" s="8">
        <f>IFERROR(VLOOKUP(B15,Rates!$A$5:$E$14,2,FALSE),"")</f>
        <v/>
      </c>
      <c r="D15" s="7">
        <f>IFERROR(VLOOKUP(B15,Rates!$A$5:$E$14,3,FALSE),"")</f>
        <v/>
      </c>
      <c r="E15" s="7">
        <f>IFERROR(VLOOKUP(B15,Rates!$A$5:$E$14,4,FALSE),"")</f>
        <v/>
      </c>
      <c r="F15" s="7" t="n">
        <v>8</v>
      </c>
      <c r="G15" s="9">
        <f>IFERROR(VLOOKUP(B15,Rates!$A$5:$E$14,5,FALSE),0)</f>
        <v/>
      </c>
      <c r="H15" s="9">
        <f>IFERROR(F15*G15,0)</f>
        <v/>
      </c>
    </row>
    <row r="16">
      <c r="A16" s="4" t="n">
        <v>5</v>
      </c>
      <c r="B16" s="4" t="inlineStr">
        <is>
          <t>MAT04</t>
        </is>
      </c>
      <c r="C16" s="5">
        <f>IFERROR(VLOOKUP(B16,Rates!$A$5:$E$14,2,FALSE),"")</f>
        <v/>
      </c>
      <c r="D16" s="4">
        <f>IFERROR(VLOOKUP(B16,Rates!$A$5:$E$14,3,FALSE),"")</f>
        <v/>
      </c>
      <c r="E16" s="4">
        <f>IFERROR(VLOOKUP(B16,Rates!$A$5:$E$14,4,FALSE),"")</f>
        <v/>
      </c>
      <c r="F16" s="4" t="n">
        <v>1</v>
      </c>
      <c r="G16" s="6">
        <f>IFERROR(VLOOKUP(B16,Rates!$A$5:$E$14,5,FALSE),0)</f>
        <v/>
      </c>
      <c r="H16" s="6">
        <f>IFERROR(F16*G16,0)</f>
        <v/>
      </c>
    </row>
    <row r="17">
      <c r="A17" s="7" t="n">
        <v>6</v>
      </c>
      <c r="B17" s="7" t="inlineStr">
        <is>
          <t>MAT07</t>
        </is>
      </c>
      <c r="C17" s="8">
        <f>IFERROR(VLOOKUP(B17,Rates!$A$5:$E$14,2,FALSE),"")</f>
        <v/>
      </c>
      <c r="D17" s="7">
        <f>IFERROR(VLOOKUP(B17,Rates!$A$5:$E$14,3,FALSE),"")</f>
        <v/>
      </c>
      <c r="E17" s="7">
        <f>IFERROR(VLOOKUP(B17,Rates!$A$5:$E$14,4,FALSE),"")</f>
        <v/>
      </c>
      <c r="F17" s="7" t="n">
        <v>1</v>
      </c>
      <c r="G17" s="9">
        <f>IFERROR(VLOOKUP(B17,Rates!$A$5:$E$14,5,FALSE),0)</f>
        <v/>
      </c>
      <c r="H17" s="9">
        <f>IFERROR(F17*G17,0)</f>
        <v/>
      </c>
    </row>
    <row r="18">
      <c r="A18" s="4" t="n">
        <v>7</v>
      </c>
      <c r="B18" s="4" t="inlineStr">
        <is>
          <t>LAB03</t>
        </is>
      </c>
      <c r="C18" s="5">
        <f>IFERROR(VLOOKUP(B18,Rates!$A$5:$E$14,2,FALSE),"")</f>
        <v/>
      </c>
      <c r="D18" s="4">
        <f>IFERROR(VLOOKUP(B18,Rates!$A$5:$E$14,3,FALSE),"")</f>
        <v/>
      </c>
      <c r="E18" s="4">
        <f>IFERROR(VLOOKUP(B18,Rates!$A$5:$E$14,4,FALSE),"")</f>
        <v/>
      </c>
      <c r="F18" s="4" t="n">
        <v>3</v>
      </c>
      <c r="G18" s="6">
        <f>IFERROR(VLOOKUP(B18,Rates!$A$5:$E$14,5,FALSE),0)</f>
        <v/>
      </c>
      <c r="H18" s="6">
        <f>IFERROR(F18*G18,0)</f>
        <v/>
      </c>
    </row>
    <row r="19">
      <c r="A19" s="7" t="n">
        <v>8</v>
      </c>
      <c r="B19" s="7" t="inlineStr">
        <is>
          <t>MAT06</t>
        </is>
      </c>
      <c r="C19" s="8">
        <f>IFERROR(VLOOKUP(B19,Rates!$A$5:$E$14,2,FALSE),"")</f>
        <v/>
      </c>
      <c r="D19" s="7">
        <f>IFERROR(VLOOKUP(B19,Rates!$A$5:$E$14,3,FALSE),"")</f>
        <v/>
      </c>
      <c r="E19" s="7">
        <f>IFERROR(VLOOKUP(B19,Rates!$A$5:$E$14,4,FALSE),"")</f>
        <v/>
      </c>
      <c r="F19" s="7" t="n">
        <v>2</v>
      </c>
      <c r="G19" s="9">
        <f>IFERROR(VLOOKUP(B19,Rates!$A$5:$E$14,5,FALSE),0)</f>
        <v/>
      </c>
      <c r="H19" s="9">
        <f>IFERROR(F19*G19,0)</f>
        <v/>
      </c>
    </row>
    <row r="20"/>
    <row r="21">
      <c r="G21" s="14" t="inlineStr">
        <is>
          <t>Subtotal:</t>
        </is>
      </c>
      <c r="H21" s="15">
        <f>SUM(H12:H19)</f>
        <v/>
      </c>
    </row>
    <row r="22">
      <c r="G22" s="14" t="inlineStr">
        <is>
          <t>GST @ 15%:</t>
        </is>
      </c>
      <c r="H22" s="15">
        <f>H21*0.15</f>
        <v/>
      </c>
    </row>
    <row r="23">
      <c r="G23" s="16" t="inlineStr">
        <is>
          <t>TOTAL DUE:</t>
        </is>
      </c>
      <c r="H23" s="17">
        <f>H21+H22</f>
        <v/>
      </c>
    </row>
    <row r="24"/>
    <row r="25"/>
    <row r="26">
      <c r="A26" s="11" t="inlineStr">
        <is>
          <t>Payment Terms:</t>
        </is>
      </c>
    </row>
    <row r="27">
      <c r="A27" s="18" t="inlineStr">
        <is>
          <t>Payment due within 14 days. Direct credit to 03-1355-0123456-00. Please use invoice number as reference.</t>
        </is>
      </c>
    </row>
    <row r="28"/>
    <row r="29">
      <c r="A29" s="19" t="inlineStr">
        <is>
          <t>Thank you for choosing Kowhai Plumbing &amp; Gasfitting Ltd.</t>
        </is>
      </c>
    </row>
  </sheetData>
  <mergeCells count="3">
    <mergeCell ref="A1:H1"/>
    <mergeCell ref="A27:H27"/>
    <mergeCell ref="A29:H29"/>
  </mergeCells>
  <dataValidations count="1">
    <dataValidation sqref="B12:B19" showErrorMessage="1" showInputMessage="1" allowBlank="1" type="list">
      <formula1>=Rates!$A$5:$A$14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14" customWidth="1" min="3" max="3"/>
    <col width="12" customWidth="1" min="4" max="4"/>
    <col width="12" customWidth="1" min="5" max="5"/>
    <col width="13" customWidth="1" min="6" max="6"/>
    <col width="11" customWidth="1" min="7" max="7"/>
    <col width="13" customWidth="1" min="8" max="8"/>
    <col width="10" customWidth="1" min="9" max="9"/>
  </cols>
  <sheetData>
    <row r="1" ht="28" customHeight="1">
      <c r="A1" s="1" t="inlineStr">
        <is>
          <t>INVOICE HISTORY DASHBOARD</t>
        </is>
      </c>
    </row>
    <row r="2"/>
    <row r="3">
      <c r="A3" s="3" t="inlineStr">
        <is>
          <t>Invoice No</t>
        </is>
      </c>
      <c r="B3" s="3" t="inlineStr">
        <is>
          <t>Client</t>
        </is>
      </c>
      <c r="C3" s="3" t="inlineStr">
        <is>
          <t>City</t>
        </is>
      </c>
      <c r="D3" s="3" t="inlineStr">
        <is>
          <t>Date</t>
        </is>
      </c>
      <c r="E3" s="3" t="inlineStr">
        <is>
          <t>Labour ($)</t>
        </is>
      </c>
      <c r="F3" s="3" t="inlineStr">
        <is>
          <t>Materials ($)</t>
        </is>
      </c>
      <c r="G3" s="3" t="inlineStr">
        <is>
          <t>GST ($)</t>
        </is>
      </c>
      <c r="H3" s="3" t="inlineStr">
        <is>
          <t>Total ($)</t>
        </is>
      </c>
      <c r="I3" s="3" t="inlineStr">
        <is>
          <t>Status</t>
        </is>
      </c>
    </row>
    <row r="4">
      <c r="A4" s="4" t="inlineStr">
        <is>
          <t>INV-2026-0141</t>
        </is>
      </c>
      <c r="B4" s="5" t="inlineStr">
        <is>
          <t>Liam Carter</t>
        </is>
      </c>
      <c r="C4" s="4" t="inlineStr">
        <is>
          <t>Auckland</t>
        </is>
      </c>
      <c r="D4" s="32" t="n">
        <v>46154</v>
      </c>
      <c r="E4" s="6" t="n">
        <v>620</v>
      </c>
      <c r="F4" s="6" t="n">
        <v>340.5</v>
      </c>
      <c r="G4" s="6">
        <f>(E4+F4)*0.15</f>
        <v/>
      </c>
      <c r="H4" s="6">
        <f>E4+F4+G4</f>
        <v/>
      </c>
      <c r="I4" s="4" t="inlineStr">
        <is>
          <t>Paid</t>
        </is>
      </c>
    </row>
    <row r="5">
      <c r="A5" s="7" t="inlineStr">
        <is>
          <t>INV-2026-0142</t>
        </is>
      </c>
      <c r="B5" s="8" t="inlineStr">
        <is>
          <t>Charlotte Reid</t>
        </is>
      </c>
      <c r="C5" s="7" t="inlineStr">
        <is>
          <t>Hamilton</t>
        </is>
      </c>
      <c r="D5" s="33" t="n">
        <v>46162</v>
      </c>
      <c r="E5" s="9" t="n">
        <v>380</v>
      </c>
      <c r="F5" s="9" t="n">
        <v>210</v>
      </c>
      <c r="G5" s="9">
        <f>(E5+F5)*0.15</f>
        <v/>
      </c>
      <c r="H5" s="9">
        <f>E5+F5+G5</f>
        <v/>
      </c>
      <c r="I5" s="7" t="inlineStr">
        <is>
          <t>Paid</t>
        </is>
      </c>
    </row>
    <row r="6">
      <c r="A6" s="4" t="inlineStr">
        <is>
          <t>INV-2026-0143</t>
        </is>
      </c>
      <c r="B6" s="5" t="inlineStr">
        <is>
          <t>Hemi Walker</t>
        </is>
      </c>
      <c r="C6" s="4" t="inlineStr">
        <is>
          <t>Wellington</t>
        </is>
      </c>
      <c r="D6" s="32" t="n">
        <v>46171</v>
      </c>
      <c r="E6" s="6" t="n">
        <v>950</v>
      </c>
      <c r="F6" s="6" t="n">
        <v>1580</v>
      </c>
      <c r="G6" s="6">
        <f>(E6+F6)*0.15</f>
        <v/>
      </c>
      <c r="H6" s="6">
        <f>E6+F6+G6</f>
        <v/>
      </c>
      <c r="I6" s="4" t="inlineStr">
        <is>
          <t>Paid</t>
        </is>
      </c>
    </row>
    <row r="7">
      <c r="A7" s="7" t="inlineStr">
        <is>
          <t>INV-2026-0144</t>
        </is>
      </c>
      <c r="B7" s="8" t="inlineStr">
        <is>
          <t>Manaia Nathan</t>
        </is>
      </c>
      <c r="C7" s="7" t="inlineStr">
        <is>
          <t>Christchurch</t>
        </is>
      </c>
      <c r="D7" s="33" t="n">
        <v>46177</v>
      </c>
      <c r="E7" s="9" t="n">
        <v>285</v>
      </c>
      <c r="F7" s="9" t="n">
        <v>95</v>
      </c>
      <c r="G7" s="9">
        <f>(E7+F7)*0.15</f>
        <v/>
      </c>
      <c r="H7" s="9">
        <f>E7+F7+G7</f>
        <v/>
      </c>
      <c r="I7" s="7" t="inlineStr">
        <is>
          <t>Unpaid</t>
        </is>
      </c>
    </row>
    <row r="8">
      <c r="A8" s="4" t="inlineStr">
        <is>
          <t>INV-2026-0145</t>
        </is>
      </c>
      <c r="B8" s="5" t="inlineStr">
        <is>
          <t>Aroha Delacroix</t>
        </is>
      </c>
      <c r="C8" s="4" t="inlineStr">
        <is>
          <t>Dunedin</t>
        </is>
      </c>
      <c r="D8" s="32" t="n">
        <v>46188</v>
      </c>
      <c r="E8" s="6" t="n">
        <v>715</v>
      </c>
      <c r="F8" s="6" t="n">
        <v>460</v>
      </c>
      <c r="G8" s="6">
        <f>(E8+F8)*0.15</f>
        <v/>
      </c>
      <c r="H8" s="6">
        <f>E8+F8+G8</f>
        <v/>
      </c>
      <c r="I8" s="4" t="inlineStr">
        <is>
          <t>Paid</t>
        </is>
      </c>
    </row>
    <row r="9">
      <c r="A9" s="7" t="inlineStr">
        <is>
          <t>INV-2026-0146</t>
        </is>
      </c>
      <c r="B9" s="8" t="inlineStr">
        <is>
          <t>Ethan Wilson</t>
        </is>
      </c>
      <c r="C9" s="7" t="inlineStr">
        <is>
          <t>Tauranga</t>
        </is>
      </c>
      <c r="D9" s="33" t="n">
        <v>46195</v>
      </c>
      <c r="E9" s="9" t="n">
        <v>190</v>
      </c>
      <c r="F9" s="9" t="n">
        <v>75</v>
      </c>
      <c r="G9" s="9">
        <f>(E9+F9)*0.15</f>
        <v/>
      </c>
      <c r="H9" s="9">
        <f>E9+F9+G9</f>
        <v/>
      </c>
      <c r="I9" s="7" t="inlineStr">
        <is>
          <t>Unpaid</t>
        </is>
      </c>
    </row>
    <row r="10">
      <c r="A10" s="4" t="inlineStr">
        <is>
          <t>INV-2026-0147</t>
        </is>
      </c>
      <c r="B10" s="5" t="inlineStr">
        <is>
          <t>Isla Thompson</t>
        </is>
      </c>
      <c r="C10" s="4" t="inlineStr">
        <is>
          <t>Auckland</t>
        </is>
      </c>
      <c r="D10" s="32" t="n">
        <v>46205</v>
      </c>
      <c r="E10" s="6" t="n">
        <v>855</v>
      </c>
      <c r="F10" s="6" t="n">
        <v>1120</v>
      </c>
      <c r="G10" s="6">
        <f>(E10+F10)*0.15</f>
        <v/>
      </c>
      <c r="H10" s="6">
        <f>E10+F10+G10</f>
        <v/>
      </c>
      <c r="I10" s="4" t="inlineStr">
        <is>
          <t>Paid</t>
        </is>
      </c>
    </row>
    <row r="11">
      <c r="A11" s="7" t="inlineStr">
        <is>
          <t>INV-2026-0148</t>
        </is>
      </c>
      <c r="B11" s="8" t="inlineStr">
        <is>
          <t>Sophie Ngata</t>
        </is>
      </c>
      <c r="C11" s="7" t="inlineStr">
        <is>
          <t>Tauranga</t>
        </is>
      </c>
      <c r="D11" s="33" t="n">
        <v>46217</v>
      </c>
      <c r="E11" s="9" t="n">
        <v>605</v>
      </c>
      <c r="F11" s="9" t="n">
        <v>1959</v>
      </c>
      <c r="G11" s="9">
        <f>(E11+F11)*0.15</f>
        <v/>
      </c>
      <c r="H11" s="9">
        <f>E11+F11+G11</f>
        <v/>
      </c>
      <c r="I11" s="7" t="inlineStr">
        <is>
          <t>Unpaid</t>
        </is>
      </c>
    </row>
    <row r="12">
      <c r="A12" s="4" t="inlineStr">
        <is>
          <t>INV-2026-0149</t>
        </is>
      </c>
      <c r="B12" s="5" t="inlineStr">
        <is>
          <t>Noah Fraser</t>
        </is>
      </c>
      <c r="C12" s="4" t="inlineStr">
        <is>
          <t>Hamilton</t>
        </is>
      </c>
      <c r="D12" s="32" t="n">
        <v>46213</v>
      </c>
      <c r="E12" s="6" t="n">
        <v>475</v>
      </c>
      <c r="F12" s="6" t="n">
        <v>320</v>
      </c>
      <c r="G12" s="6">
        <f>(E12+F12)*0.15</f>
        <v/>
      </c>
      <c r="H12" s="6">
        <f>E12+F12+G12</f>
        <v/>
      </c>
      <c r="I12" s="4" t="inlineStr">
        <is>
          <t>Paid</t>
        </is>
      </c>
    </row>
    <row r="13"/>
    <row r="14">
      <c r="D14" s="22" t="inlineStr">
        <is>
          <t>TOTALS:</t>
        </is>
      </c>
      <c r="E14" s="23">
        <f>SUM(E4:E12)</f>
        <v/>
      </c>
      <c r="F14" s="23">
        <f>SUM(F4:F12)</f>
        <v/>
      </c>
      <c r="G14" s="23">
        <f>SUM(G4:G12)</f>
        <v/>
      </c>
      <c r="H14" s="23">
        <f>SUM(H4:H12)</f>
        <v/>
      </c>
    </row>
    <row r="15"/>
    <row r="16">
      <c r="A16" s="24" t="inlineStr">
        <is>
          <t>KEY METRICS</t>
        </is>
      </c>
    </row>
    <row r="17">
      <c r="A17" s="18" t="inlineStr">
        <is>
          <t>Average Invoice Total ($):</t>
        </is>
      </c>
      <c r="B17" s="25">
        <f>IFERROR(AVERAGE(H4:H12),0)</f>
        <v/>
      </c>
    </row>
    <row r="18">
      <c r="A18" s="18" t="inlineStr">
        <is>
          <t>Highest Invoice ($):</t>
        </is>
      </c>
      <c r="B18" s="25">
        <f>IFERROR(MAX(H4:H12),0)</f>
        <v/>
      </c>
    </row>
    <row r="19">
      <c r="A19" s="18" t="inlineStr">
        <is>
          <t>Number of Paid Invoices:</t>
        </is>
      </c>
      <c r="B19" s="26">
        <f>COUNTIF(I4:I12,"Paid")</f>
        <v/>
      </c>
    </row>
    <row r="20">
      <c r="A20" s="18" t="inlineStr">
        <is>
          <t>Number of Unpaid Invoices:</t>
        </is>
      </c>
      <c r="B20" s="26">
        <f>COUNTIF(I4:I12,"Unpaid")</f>
        <v/>
      </c>
    </row>
    <row r="21">
      <c r="A21" s="18" t="inlineStr">
        <is>
          <t>Total Outstanding ($):</t>
        </is>
      </c>
      <c r="B21" s="25">
        <f>SUMIF(I4:I12,"Unpaid",H4:H12)</f>
        <v/>
      </c>
    </row>
    <row r="22">
      <c r="A22" s="18" t="inlineStr">
        <is>
          <t>% Invoices Paid:</t>
        </is>
      </c>
      <c r="B22" s="34">
        <f>IFERROR(COUNTIF(I4:I12,"Paid")/COUNTA(I4:I12),0)</f>
        <v/>
      </c>
    </row>
  </sheetData>
  <mergeCells count="2">
    <mergeCell ref="A1:I1"/>
    <mergeCell ref="A16:B16"/>
  </mergeCells>
  <conditionalFormatting sqref="I4:I12">
    <cfRule type="expression" priority="1" dxfId="2" stopIfTrue="1">
      <formula>I4="Paid"</formula>
    </cfRule>
    <cfRule type="expression" priority="2" dxfId="3" stopIfTrue="1">
      <formula>I4="Unpaid"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28" customHeight="1">
      <c r="A1" s="28" t="inlineStr">
        <is>
          <t>HOW TO USE THIS TEMPLATE</t>
        </is>
      </c>
    </row>
    <row r="2"/>
    <row r="3" ht="46" customHeight="1">
      <c r="A3" s="29" t="inlineStr">
        <is>
          <t>Rates</t>
        </is>
      </c>
      <c r="B3" s="30" t="inlineStr">
        <is>
          <t>Master rate schedule for labour and materials. Each item has a Code, Description, Category, Unit and Unit Rate ($). Update prices here and they will flow through to the Invoice sheet automatically via VLOOKUP.</t>
        </is>
      </c>
    </row>
    <row r="4" ht="46" customHeight="1">
      <c r="A4" s="29" t="inlineStr">
        <is>
          <t>Invoice</t>
        </is>
      </c>
      <c r="B4" s="30" t="inlineStr">
        <is>
          <t>Fill in the pale-yellow cells: business/client details, invoice number, dates and job line items. Enter a valid Code (use the dropdown) and the Qty/Hours - the Description, Category, Unit and Unit Rate populate automatically. Amount, Subtotal, GST (15%) and Total Due are calculated for you.</t>
        </is>
      </c>
    </row>
    <row r="5" ht="46" customHeight="1">
      <c r="A5" s="29" t="inlineStr">
        <is>
          <t>Summary</t>
        </is>
      </c>
      <c r="B5" s="30" t="inlineStr">
        <is>
          <t>A dashboard of recent invoices showing Labour, Materials, GST and Total per job, plus a Paid/Unpaid status. Key metrics (average invoice, outstanding balance, % paid) and two charts summarise overall performance.</t>
        </is>
      </c>
    </row>
    <row r="6" ht="46" customHeight="1">
      <c r="A6" s="29" t="inlineStr">
        <is>
          <t>Editing tips</t>
        </is>
      </c>
      <c r="B6" s="30" t="inlineStr">
        <is>
          <t>Only edit cells shaded pale yellow (#FFFBEB). Formula cells are protected by formatting only, so avoid overwriting them. Always keep GST at 15% unless legislation changes.</t>
        </is>
      </c>
    </row>
    <row r="7" ht="46" customHeight="1">
      <c r="A7" s="29" t="inlineStr">
        <is>
          <t>GST &amp; NZBN</t>
        </is>
      </c>
      <c r="B7" s="30" t="inlineStr">
        <is>
          <t>This template assumes the business is GST-registered. Confirm your NZBN and IRD/GST number are correct before sending invoices to clients.</t>
        </is>
      </c>
    </row>
    <row r="8" ht="46" customHeight="1">
      <c r="A8" s="29" t="inlineStr">
        <is>
          <t>Support</t>
        </is>
      </c>
      <c r="B8" s="30" t="inlineStr">
        <is>
          <t>For queries about this template, contact your bookkeeper or accountant before relying on it for official tax records.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2026-07-14T11:55:25Z</dcterms:created>
  <dcterms:modified xmlns:dcterms="http://purl.org/dc/terms/" xmlns:xsi="http://www.w3.org/2001/XMLSchema-instance" xsi:type="dcterms:W3CDTF">2026-07-14T11:55:25Z</dcterms:modified>
</cp:coreProperties>
</file>