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ookings" sheetId="1" state="visible" r:id="rId1"/>
    <sheet xmlns:r="http://schemas.openxmlformats.org/officeDocument/2006/relationships" name="Summary" sheetId="2" state="visible" r:id="rId2"/>
    <sheet xmlns:r="http://schemas.openxmlformats.org/officeDocument/2006/relationships" name="Instructions" sheetId="3" state="visible" r:id="rId3"/>
  </sheets>
  <definedNames>
    <definedName name="_xlnm._FilterDatabase" localSheetId="0" hidden="1">'Bookings'!$A$2:$U$12</definedName>
  </definedNames>
  <calcPr calcId="124519" fullCalcOnLoad="1"/>
</workbook>
</file>

<file path=xl/styles.xml><?xml version="1.0" encoding="utf-8"?>
<styleSheet xmlns="http://schemas.openxmlformats.org/spreadsheetml/2006/main">
  <numFmts count="4">
    <numFmt numFmtId="164" formatCode="DD/MM/YYYY"/>
    <numFmt numFmtId="165" formatCode="$#,##0.00"/>
    <numFmt numFmtId="166" formatCode="0.0%"/>
    <numFmt numFmtId="167" formatCode="0.0"/>
  </numFmts>
  <fonts count="6">
    <font>
      <name val="Calibri"/>
      <family val="2"/>
      <color theme="1"/>
      <sz val="11"/>
      <scheme val="minor"/>
    </font>
    <font>
      <b val="1"/>
      <color rgb="00FFFFFF"/>
      <sz val="13"/>
    </font>
    <font>
      <b val="1"/>
      <color rgb="00FFFFFF"/>
      <sz val="11"/>
    </font>
    <font>
      <b val="1"/>
      <color rgb="00FFFFFF"/>
    </font>
    <font>
      <b val="1"/>
      <color rgb="001E293B"/>
    </font>
    <font>
      <b val="1"/>
      <color rgb="0016A34A"/>
      <sz val="12"/>
    </font>
  </fonts>
  <fills count="6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FFBEB"/>
      </patternFill>
    </fill>
    <fill>
      <patternFill patternType="solid">
        <fgColor rgb="00F8FAFC"/>
      </patternFill>
    </fill>
    <fill>
      <patternFill patternType="solid">
        <fgColor rgb="0000843D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48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left" vertical="center"/>
    </xf>
    <xf numFmtId="164" fontId="0" fillId="3" borderId="1" applyAlignment="1" pivotButton="0" quotePrefix="0" xfId="0">
      <alignment horizontal="center" vertical="center" wrapText="1"/>
    </xf>
    <xf numFmtId="1" fontId="0" fillId="0" borderId="1" applyAlignment="1" pivotButton="0" quotePrefix="0" xfId="0">
      <alignment horizontal="center" vertical="center" wrapText="1"/>
    </xf>
    <xf numFmtId="165" fontId="0" fillId="3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center" vertical="center" wrapText="1"/>
    </xf>
    <xf numFmtId="165" fontId="0" fillId="0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left" vertical="center"/>
    </xf>
    <xf numFmtId="1" fontId="0" fillId="4" borderId="1" applyAlignment="1" pivotButton="0" quotePrefix="0" xfId="0">
      <alignment horizontal="center" vertical="center" wrapText="1"/>
    </xf>
    <xf numFmtId="165" fontId="0" fillId="4" borderId="1" applyAlignment="1" pivotButton="0" quotePrefix="0" xfId="0">
      <alignment horizontal="center" vertical="center" wrapText="1"/>
    </xf>
    <xf numFmtId="0" fontId="3" fillId="5" borderId="1" pivotButton="0" quotePrefix="0" xfId="0"/>
    <xf numFmtId="165" fontId="3" fillId="5" borderId="1" pivotButton="0" quotePrefix="0" xfId="0"/>
    <xf numFmtId="0" fontId="2" fillId="5" borderId="0" applyAlignment="1" pivotButton="0" quotePrefix="0" xfId="0">
      <alignment horizontal="left" vertical="center"/>
    </xf>
    <xf numFmtId="0" fontId="4" fillId="0" borderId="1" pivotButton="0" quotePrefix="0" xfId="0"/>
    <xf numFmtId="1" fontId="5" fillId="0" borderId="1" applyAlignment="1" pivotButton="0" quotePrefix="0" xfId="0">
      <alignment horizontal="center" vertical="center" wrapText="1"/>
    </xf>
    <xf numFmtId="0" fontId="4" fillId="4" borderId="1" pivotButton="0" quotePrefix="0" xfId="0"/>
    <xf numFmtId="0" fontId="0" fillId="0" borderId="1" pivotButton="0" quotePrefix="0" xfId="0"/>
    <xf numFmtId="166" fontId="0" fillId="0" borderId="1" applyAlignment="1" pivotButton="0" quotePrefix="0" xfId="0">
      <alignment horizontal="center" vertical="center" wrapText="1"/>
    </xf>
    <xf numFmtId="167" fontId="5" fillId="0" borderId="1" applyAlignment="1" pivotButton="0" quotePrefix="0" xfId="0">
      <alignment horizontal="center" vertical="center" wrapText="1"/>
    </xf>
    <xf numFmtId="0" fontId="0" fillId="4" borderId="1" pivotButton="0" quotePrefix="0" xfId="0"/>
    <xf numFmtId="166" fontId="0" fillId="4" borderId="1" applyAlignment="1" pivotButton="0" quotePrefix="0" xfId="0">
      <alignment horizontal="center" vertical="center" wrapText="1"/>
    </xf>
    <xf numFmtId="165" fontId="5" fillId="0" borderId="1" applyAlignment="1" pivotButton="0" quotePrefix="0" xfId="0">
      <alignment horizontal="center" vertical="center" wrapText="1"/>
    </xf>
    <xf numFmtId="166" fontId="3" fillId="5" borderId="1" pivotButton="0" quotePrefix="0" xfId="0"/>
    <xf numFmtId="166" fontId="5" fillId="0" borderId="1" applyAlignment="1" pivotButton="0" quotePrefix="0" xfId="0">
      <alignment horizontal="center" vertical="center" wrapText="1"/>
    </xf>
    <xf numFmtId="0" fontId="2" fillId="5" borderId="0" pivotButton="0" quotePrefix="0" xfId="0"/>
    <xf numFmtId="0" fontId="2" fillId="2" borderId="1" pivotButton="0" quotePrefix="0" xfId="0"/>
    <xf numFmtId="164" fontId="0" fillId="0" borderId="1" pivotButton="0" quotePrefix="0" xfId="0"/>
    <xf numFmtId="165" fontId="0" fillId="0" borderId="1" pivotButton="0" quotePrefix="0" xfId="0"/>
    <xf numFmtId="0" fontId="4" fillId="0" borderId="1" applyAlignment="1" pivotButton="0" quotePrefix="0" xfId="0">
      <alignment vertical="top"/>
    </xf>
    <xf numFmtId="0" fontId="0" fillId="0" borderId="1" applyAlignment="1" pivotButton="0" quotePrefix="0" xfId="0">
      <alignment vertical="top" wrapText="1"/>
    </xf>
    <xf numFmtId="0" fontId="4" fillId="4" borderId="1" applyAlignment="1" pivotButton="0" quotePrefix="0" xfId="0">
      <alignment vertical="top"/>
    </xf>
    <xf numFmtId="0" fontId="0" fillId="4" borderId="1" applyAlignment="1" pivotButton="0" quotePrefix="0" xfId="0">
      <alignment vertical="top" wrapText="1"/>
    </xf>
    <xf numFmtId="164" fontId="0" fillId="3" borderId="1" applyAlignment="1" pivotButton="0" quotePrefix="0" xfId="0">
      <alignment horizontal="center" vertical="center" wrapText="1"/>
    </xf>
    <xf numFmtId="165" fontId="0" fillId="3" borderId="1" applyAlignment="1" pivotButton="0" quotePrefix="0" xfId="0">
      <alignment horizontal="center" vertical="center" wrapText="1"/>
    </xf>
    <xf numFmtId="165" fontId="0" fillId="0" borderId="1" applyAlignment="1" pivotButton="0" quotePrefix="0" xfId="0">
      <alignment horizontal="center" vertical="center" wrapText="1"/>
    </xf>
    <xf numFmtId="165" fontId="0" fillId="4" borderId="1" applyAlignment="1" pivotButton="0" quotePrefix="0" xfId="0">
      <alignment horizontal="center" vertical="center" wrapText="1"/>
    </xf>
    <xf numFmtId="165" fontId="3" fillId="5" borderId="1" pivotButton="0" quotePrefix="0" xfId="0"/>
    <xf numFmtId="166" fontId="0" fillId="0" borderId="1" applyAlignment="1" pivotButton="0" quotePrefix="0" xfId="0">
      <alignment horizontal="center" vertical="center" wrapText="1"/>
    </xf>
    <xf numFmtId="166" fontId="0" fillId="4" borderId="1" applyAlignment="1" pivotButton="0" quotePrefix="0" xfId="0">
      <alignment horizontal="center" vertical="center" wrapText="1"/>
    </xf>
    <xf numFmtId="165" fontId="5" fillId="0" borderId="1" applyAlignment="1" pivotButton="0" quotePrefix="0" xfId="0">
      <alignment horizontal="center" vertical="center" wrapText="1"/>
    </xf>
    <xf numFmtId="166" fontId="3" fillId="5" borderId="1" pivotButton="0" quotePrefix="0" xfId="0"/>
    <xf numFmtId="166" fontId="5" fillId="0" borderId="1" applyAlignment="1" pivotButton="0" quotePrefix="0" xfId="0">
      <alignment horizontal="center" vertical="center" wrapText="1"/>
    </xf>
    <xf numFmtId="164" fontId="0" fillId="0" borderId="1" pivotButton="0" quotePrefix="0" xfId="0"/>
    <xf numFmtId="165" fontId="0" fillId="0" borderId="1" pivotButton="0" quotePrefix="0" xfId="0"/>
  </cellXfs>
  <cellStyles count="1">
    <cellStyle name="Normal" xfId="0" builtinId="0" hidden="0"/>
  </cellStyles>
  <dxfs count="2">
    <dxf>
      <font>
        <b val="1"/>
        <color rgb="0016A34A"/>
      </font>
    </dxf>
    <dxf>
      <font>
        <b val="1"/>
        <color rgb="00DC2626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Total vs Net Income by Channel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'Summary'!F3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'Summary'!$D$4:$D$7</f>
            </numRef>
          </cat>
          <val>
            <numRef>
              <f>'Summary'!$F$4:$F$7</f>
            </numRef>
          </val>
        </ser>
        <ser>
          <idx val="1"/>
          <order val="1"/>
          <tx>
            <strRef>
              <f>'Summary'!H3</f>
            </strRef>
          </tx>
          <spPr>
            <a:solidFill xmlns:a="http://schemas.openxmlformats.org/drawingml/2006/main">
              <a:srgbClr val="22C55E"/>
            </a:solidFill>
            <a:ln xmlns:a="http://schemas.openxmlformats.org/drawingml/2006/main">
              <a:prstDash val="solid"/>
            </a:ln>
          </spPr>
          <cat>
            <numRef>
              <f>'Summary'!$D$4:$D$7</f>
            </numRef>
          </cat>
          <val>
            <numRef>
              <f>'Summary'!$H$4:$H$7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NZD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Share of Total Income by Channel</a:t>
            </a:r>
          </a:p>
        </rich>
      </tx>
    </title>
    <plotArea>
      <pieChart>
        <varyColors val="1"/>
        <ser>
          <idx val="0"/>
          <order val="0"/>
          <tx>
            <strRef>
              <f>'Summary'!F3</f>
            </strRef>
          </tx>
          <spPr>
            <a:ln xmlns:a="http://schemas.openxmlformats.org/drawingml/2006/main">
              <a:prstDash val="solid"/>
            </a:ln>
          </spPr>
          <cat>
            <numRef>
              <f>'Summary'!$D$4:$D$7</f>
            </numRef>
          </cat>
          <val>
            <numRef>
              <f>'Summary'!$F$4:$F$7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Net Income by Check-in Date</a:t>
            </a:r>
          </a:p>
        </rich>
      </tx>
    </title>
    <plotArea>
      <lineChart>
        <grouping val="standard"/>
        <ser>
          <idx val="0"/>
          <order val="0"/>
          <tx>
            <strRef>
              <f>'Summary'!E11</f>
            </strRef>
          </tx>
          <spPr>
            <a:ln xmlns:a="http://schemas.openxmlformats.org/drawingml/2006/main" w="25000">
              <a:solidFill>
                <a:srgbClr val="0F766E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'Summary'!$D$12:$D$21</f>
            </numRef>
          </cat>
          <val>
            <numRef>
              <f>'Summary'!$E$12:$E$21</f>
            </numRef>
          </val>
        </ser>
        <axId val="10"/>
        <axId val="100"/>
      </line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NZD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14</row>
      <rowOff>0</rowOff>
    </from>
    <ext cx="540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14</row>
      <rowOff>0</rowOff>
    </from>
    <ext cx="360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0</col>
      <colOff>0</colOff>
      <row>31</row>
      <rowOff>0</rowOff>
    </from>
    <ext cx="5400000" cy="288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0" customWidth="1" min="1" max="1"/>
    <col width="16" customWidth="1" min="2" max="2"/>
    <col width="18" customWidth="1" min="3" max="3"/>
    <col width="12" customWidth="1" min="4" max="4"/>
    <col width="12" customWidth="1" min="5" max="5"/>
    <col width="8" customWidth="1" min="6" max="6"/>
    <col width="13" customWidth="1" min="7" max="7"/>
    <col width="16" customWidth="1" min="8" max="8"/>
    <col width="13" customWidth="1" min="9" max="9"/>
    <col width="12" customWidth="1" min="10" max="10"/>
    <col width="12" customWidth="1" min="11" max="11"/>
    <col width="12" customWidth="1" min="12" max="12"/>
    <col width="14" customWidth="1" min="13" max="13"/>
    <col width="14" customWidth="1" min="14" max="14"/>
    <col width="11" customWidth="1" min="15" max="15"/>
    <col width="13" customWidth="1" min="16" max="16"/>
    <col width="13" customWidth="1" min="17" max="17"/>
    <col width="13" customWidth="1" min="18" max="18"/>
    <col width="13" customWidth="1" min="19" max="19"/>
    <col width="13" customWidth="1" min="20" max="20"/>
    <col width="38" customWidth="1" min="21" max="21"/>
  </cols>
  <sheetData>
    <row r="1" ht="26" customHeight="1">
      <c r="A1" s="1" t="inlineStr">
        <is>
          <t>Queenstown Short Stay Income Tracker — Bookings 2026</t>
        </is>
      </c>
    </row>
    <row r="2" ht="42" customHeight="1">
      <c r="A2" s="2" t="inlineStr">
        <is>
          <t>Booking ID</t>
        </is>
      </c>
      <c r="B2" s="2" t="inlineStr">
        <is>
          <t>Guest Name</t>
        </is>
      </c>
      <c r="C2" s="2" t="inlineStr">
        <is>
          <t>Guest City/Country</t>
        </is>
      </c>
      <c r="D2" s="2" t="inlineStr">
        <is>
          <t>Check-in Date</t>
        </is>
      </c>
      <c r="E2" s="2" t="inlineStr">
        <is>
          <t>Check-out Date</t>
        </is>
      </c>
      <c r="F2" s="2" t="inlineStr">
        <is>
          <t>Nights</t>
        </is>
      </c>
      <c r="G2" s="2" t="inlineStr">
        <is>
          <t>Booking Channel</t>
        </is>
      </c>
      <c r="H2" s="2" t="inlineStr">
        <is>
          <t>Gross Accommodation Income (NZD)</t>
        </is>
      </c>
      <c r="I2" s="2" t="inlineStr">
        <is>
          <t>Cleaning Fee Charged (NZD)</t>
        </is>
      </c>
      <c r="J2" s="2" t="inlineStr">
        <is>
          <t>Other Income (NZD)</t>
        </is>
      </c>
      <c r="K2" s="2" t="inlineStr">
        <is>
          <t>Platform Fee (NZD)</t>
        </is>
      </c>
      <c r="L2" s="2" t="inlineStr">
        <is>
          <t>Cleaning Cost (NZD)</t>
        </is>
      </c>
      <c r="M2" s="2" t="inlineStr">
        <is>
          <t>Repairs/Consumables (NZD)</t>
        </is>
      </c>
      <c r="N2" s="2" t="inlineStr">
        <is>
          <t>Council/Rates Allocation (NZD)</t>
        </is>
      </c>
      <c r="O2" s="2" t="inlineStr">
        <is>
          <t>GST Registered?</t>
        </is>
      </c>
      <c r="P2" s="2" t="inlineStr">
        <is>
          <t>GST on Income (NZD)</t>
        </is>
      </c>
      <c r="Q2" s="2" t="inlineStr">
        <is>
          <t>Total Income (NZD)</t>
        </is>
      </c>
      <c r="R2" s="2" t="inlineStr">
        <is>
          <t>Total Expenses (NZD)</t>
        </is>
      </c>
      <c r="S2" s="2" t="inlineStr">
        <is>
          <t>Net Income (NZD)</t>
        </is>
      </c>
      <c r="T2" s="2" t="inlineStr">
        <is>
          <t>Occupancy Status</t>
        </is>
      </c>
      <c r="U2" s="2" t="inlineStr">
        <is>
          <t>Notes</t>
        </is>
      </c>
    </row>
    <row r="3">
      <c r="A3" s="3" t="inlineStr">
        <is>
          <t>BK-001</t>
        </is>
      </c>
      <c r="B3" s="4" t="inlineStr">
        <is>
          <t>Aroha Ngata</t>
        </is>
      </c>
      <c r="C3" s="4" t="inlineStr">
        <is>
          <t>Auckland</t>
        </is>
      </c>
      <c r="D3" s="36" t="n">
        <v>46030</v>
      </c>
      <c r="E3" s="36" t="n">
        <v>46034</v>
      </c>
      <c r="F3" s="6">
        <f>E3-D3</f>
        <v/>
      </c>
      <c r="G3" s="3" t="inlineStr">
        <is>
          <t>Airbnb</t>
        </is>
      </c>
      <c r="H3" s="37" t="n">
        <v>1840</v>
      </c>
      <c r="I3" s="37" t="n">
        <v>120</v>
      </c>
      <c r="J3" s="37" t="n">
        <v>60</v>
      </c>
      <c r="K3" s="37" t="n">
        <v>292.8</v>
      </c>
      <c r="L3" s="37" t="n">
        <v>110</v>
      </c>
      <c r="M3" s="37" t="n">
        <v>45</v>
      </c>
      <c r="N3" s="37" t="n">
        <v>85</v>
      </c>
      <c r="O3" s="8" t="inlineStr">
        <is>
          <t>Yes</t>
        </is>
      </c>
      <c r="P3" s="38">
        <f>IF(O3="Yes",(H3+I3+J3)*15%,0)</f>
        <v/>
      </c>
      <c r="Q3" s="38">
        <f>SUM(H3:J3)</f>
        <v/>
      </c>
      <c r="R3" s="38">
        <f>SUM(K3:N3)</f>
        <v/>
      </c>
      <c r="S3" s="38">
        <f>Q3-R3</f>
        <v/>
      </c>
      <c r="T3" s="3">
        <f>IF(F3&gt;0,"Occupied","Check dates")</f>
        <v/>
      </c>
      <c r="U3" s="4" t="inlineStr">
        <is>
          <t>New Year holiday stay; early check-in approved</t>
        </is>
      </c>
    </row>
    <row r="4">
      <c r="A4" s="10" t="inlineStr">
        <is>
          <t>BK-002</t>
        </is>
      </c>
      <c r="B4" s="11" t="inlineStr">
        <is>
          <t>Liam Walker</t>
        </is>
      </c>
      <c r="C4" s="11" t="inlineStr">
        <is>
          <t>Wellington</t>
        </is>
      </c>
      <c r="D4" s="36" t="n">
        <v>46042</v>
      </c>
      <c r="E4" s="36" t="n">
        <v>46044</v>
      </c>
      <c r="F4" s="12">
        <f>E4-D4</f>
        <v/>
      </c>
      <c r="G4" s="10" t="inlineStr">
        <is>
          <t>Direct</t>
        </is>
      </c>
      <c r="H4" s="37" t="n">
        <v>420</v>
      </c>
      <c r="I4" s="37" t="n">
        <v>80</v>
      </c>
      <c r="J4" s="37" t="n">
        <v>0</v>
      </c>
      <c r="K4" s="37" t="n">
        <v>0</v>
      </c>
      <c r="L4" s="37" t="n">
        <v>75</v>
      </c>
      <c r="M4" s="37" t="n">
        <v>20</v>
      </c>
      <c r="N4" s="37" t="n">
        <v>55</v>
      </c>
      <c r="O4" s="8" t="inlineStr">
        <is>
          <t>Yes</t>
        </is>
      </c>
      <c r="P4" s="39">
        <f>IF(O4="Yes",(H4+I4+J4)*15%,0)</f>
        <v/>
      </c>
      <c r="Q4" s="39">
        <f>SUM(H4:J4)</f>
        <v/>
      </c>
      <c r="R4" s="39">
        <f>SUM(K4:N4)</f>
        <v/>
      </c>
      <c r="S4" s="39">
        <f>Q4-R4</f>
        <v/>
      </c>
      <c r="T4" s="10">
        <f>IF(F4&gt;0,"Occupied","Check dates")</f>
        <v/>
      </c>
      <c r="U4" s="11" t="inlineStr">
        <is>
          <t>Repeat guest, direct booking discount</t>
        </is>
      </c>
    </row>
    <row r="5">
      <c r="A5" s="3" t="inlineStr">
        <is>
          <t>BK-003</t>
        </is>
      </c>
      <c r="B5" s="4" t="inlineStr">
        <is>
          <t>Charlotte Reid</t>
        </is>
      </c>
      <c r="C5" s="4" t="inlineStr">
        <is>
          <t>Christchurch</t>
        </is>
      </c>
      <c r="D5" s="36" t="n">
        <v>46058</v>
      </c>
      <c r="E5" s="36" t="n">
        <v>46062</v>
      </c>
      <c r="F5" s="6">
        <f>E5-D5</f>
        <v/>
      </c>
      <c r="G5" s="3" t="inlineStr">
        <is>
          <t>Booking.com</t>
        </is>
      </c>
      <c r="H5" s="37" t="n">
        <v>1380</v>
      </c>
      <c r="I5" s="37" t="n">
        <v>100</v>
      </c>
      <c r="J5" s="37" t="n">
        <v>45</v>
      </c>
      <c r="K5" s="37" t="n">
        <v>225</v>
      </c>
      <c r="L5" s="37" t="n">
        <v>100</v>
      </c>
      <c r="M5" s="37" t="n">
        <v>35</v>
      </c>
      <c r="N5" s="37" t="n">
        <v>85</v>
      </c>
      <c r="O5" s="8" t="inlineStr">
        <is>
          <t>Yes</t>
        </is>
      </c>
      <c r="P5" s="38">
        <f>IF(O5="Yes",(H5+I5+J5)*15%,0)</f>
        <v/>
      </c>
      <c r="Q5" s="38">
        <f>SUM(H5:J5)</f>
        <v/>
      </c>
      <c r="R5" s="38">
        <f>SUM(K5:N5)</f>
        <v/>
      </c>
      <c r="S5" s="38">
        <f>Q5-R5</f>
        <v/>
      </c>
      <c r="T5" s="3">
        <f>IF(F5&gt;0,"Occupied","Check dates")</f>
        <v/>
      </c>
      <c r="U5" s="4" t="inlineStr">
        <is>
          <t>Ski trip; extra linen supplied</t>
        </is>
      </c>
    </row>
    <row r="6">
      <c r="A6" s="10" t="inlineStr">
        <is>
          <t>BK-004</t>
        </is>
      </c>
      <c r="B6" s="11" t="inlineStr">
        <is>
          <t>Manaia Te Rangi</t>
        </is>
      </c>
      <c r="C6" s="11" t="inlineStr">
        <is>
          <t>Hamilton</t>
        </is>
      </c>
      <c r="D6" s="36" t="n">
        <v>46071</v>
      </c>
      <c r="E6" s="36" t="n">
        <v>46074</v>
      </c>
      <c r="F6" s="12">
        <f>E6-D6</f>
        <v/>
      </c>
      <c r="G6" s="10" t="inlineStr">
        <is>
          <t>Expedia</t>
        </is>
      </c>
      <c r="H6" s="37" t="n">
        <v>965</v>
      </c>
      <c r="I6" s="37" t="n">
        <v>90</v>
      </c>
      <c r="J6" s="37" t="n">
        <v>0</v>
      </c>
      <c r="K6" s="37" t="n">
        <v>163</v>
      </c>
      <c r="L6" s="37" t="n">
        <v>90</v>
      </c>
      <c r="M6" s="37" t="n">
        <v>15</v>
      </c>
      <c r="N6" s="37" t="n">
        <v>55</v>
      </c>
      <c r="O6" s="8" t="inlineStr">
        <is>
          <t>Yes</t>
        </is>
      </c>
      <c r="P6" s="39">
        <f>IF(O6="Yes",(H6+I6+J6)*15%,0)</f>
        <v/>
      </c>
      <c r="Q6" s="39">
        <f>SUM(H6:J6)</f>
        <v/>
      </c>
      <c r="R6" s="39">
        <f>SUM(K6:N6)</f>
        <v/>
      </c>
      <c r="S6" s="39">
        <f>Q6-R6</f>
        <v/>
      </c>
      <c r="T6" s="10">
        <f>IF(F6&gt;0,"Occupied","Check dates")</f>
        <v/>
      </c>
      <c r="U6" s="11" t="inlineStr">
        <is>
          <t>Late checkout charged</t>
        </is>
      </c>
    </row>
    <row r="7">
      <c r="A7" s="3" t="inlineStr">
        <is>
          <t>BK-005</t>
        </is>
      </c>
      <c r="B7" s="4" t="inlineStr">
        <is>
          <t>Sophie Clarke</t>
        </is>
      </c>
      <c r="C7" s="4" t="inlineStr">
        <is>
          <t>Tauranga</t>
        </is>
      </c>
      <c r="D7" s="36" t="n">
        <v>46087</v>
      </c>
      <c r="E7" s="36" t="n">
        <v>46094</v>
      </c>
      <c r="F7" s="6">
        <f>E7-D7</f>
        <v/>
      </c>
      <c r="G7" s="3" t="inlineStr">
        <is>
          <t>Airbnb</t>
        </is>
      </c>
      <c r="H7" s="37" t="n">
        <v>2400</v>
      </c>
      <c r="I7" s="37" t="n">
        <v>140</v>
      </c>
      <c r="J7" s="37" t="n">
        <v>85</v>
      </c>
      <c r="K7" s="37" t="n">
        <v>393.75</v>
      </c>
      <c r="L7" s="37" t="n">
        <v>130</v>
      </c>
      <c r="M7" s="37" t="n">
        <v>60</v>
      </c>
      <c r="N7" s="37" t="n">
        <v>115</v>
      </c>
      <c r="O7" s="8" t="inlineStr">
        <is>
          <t>Yes</t>
        </is>
      </c>
      <c r="P7" s="38">
        <f>IF(O7="Yes",(H7+I7+J7)*15%,0)</f>
        <v/>
      </c>
      <c r="Q7" s="38">
        <f>SUM(H7:J7)</f>
        <v/>
      </c>
      <c r="R7" s="38">
        <f>SUM(K7:N7)</f>
        <v/>
      </c>
      <c r="S7" s="38">
        <f>Q7-R7</f>
        <v/>
      </c>
      <c r="T7" s="3">
        <f>IF(F7&gt;0,"Occupied","Check dates")</f>
        <v/>
      </c>
      <c r="U7" s="4" t="inlineStr">
        <is>
          <t>Weekly stay; hot tub service required</t>
        </is>
      </c>
    </row>
    <row r="8">
      <c r="A8" s="10" t="inlineStr">
        <is>
          <t>BK-006</t>
        </is>
      </c>
      <c r="B8" s="11" t="inlineStr">
        <is>
          <t>Hemi Parata</t>
        </is>
      </c>
      <c r="C8" s="11" t="inlineStr">
        <is>
          <t>Dunedin</t>
        </is>
      </c>
      <c r="D8" s="36" t="n">
        <v>46114</v>
      </c>
      <c r="E8" s="36" t="n">
        <v>46116</v>
      </c>
      <c r="F8" s="12">
        <f>E8-D8</f>
        <v/>
      </c>
      <c r="G8" s="10" t="inlineStr">
        <is>
          <t>Direct</t>
        </is>
      </c>
      <c r="H8" s="37" t="n">
        <v>560</v>
      </c>
      <c r="I8" s="37" t="n">
        <v>80</v>
      </c>
      <c r="J8" s="37" t="n">
        <v>0</v>
      </c>
      <c r="K8" s="37" t="n">
        <v>0</v>
      </c>
      <c r="L8" s="37" t="n">
        <v>80</v>
      </c>
      <c r="M8" s="37" t="n">
        <v>25</v>
      </c>
      <c r="N8" s="37" t="n">
        <v>55</v>
      </c>
      <c r="O8" s="8" t="inlineStr">
        <is>
          <t>Yes</t>
        </is>
      </c>
      <c r="P8" s="39">
        <f>IF(O8="Yes",(H8+I8+J8)*15%,0)</f>
        <v/>
      </c>
      <c r="Q8" s="39">
        <f>SUM(H8:J8)</f>
        <v/>
      </c>
      <c r="R8" s="39">
        <f>SUM(K8:N8)</f>
        <v/>
      </c>
      <c r="S8" s="39">
        <f>Q8-R8</f>
        <v/>
      </c>
      <c r="T8" s="10">
        <f>IF(F8&gt;0,"Occupied","Check dates")</f>
        <v/>
      </c>
      <c r="U8" s="11" t="inlineStr">
        <is>
          <t>Easter weekend booking</t>
        </is>
      </c>
    </row>
    <row r="9">
      <c r="A9" s="3" t="inlineStr">
        <is>
          <t>BK-007</t>
        </is>
      </c>
      <c r="B9" s="4" t="inlineStr">
        <is>
          <t>Olivia Fraser</t>
        </is>
      </c>
      <c r="C9" s="4" t="inlineStr">
        <is>
          <t>Nelson</t>
        </is>
      </c>
      <c r="D9" s="36" t="n">
        <v>46134</v>
      </c>
      <c r="E9" s="36" t="n">
        <v>46139</v>
      </c>
      <c r="F9" s="6">
        <f>E9-D9</f>
        <v/>
      </c>
      <c r="G9" s="3" t="inlineStr">
        <is>
          <t>Booking.com</t>
        </is>
      </c>
      <c r="H9" s="37" t="n">
        <v>1750</v>
      </c>
      <c r="I9" s="37" t="n">
        <v>110</v>
      </c>
      <c r="J9" s="37" t="n">
        <v>30</v>
      </c>
      <c r="K9" s="37" t="n">
        <v>287</v>
      </c>
      <c r="L9" s="37" t="n">
        <v>105</v>
      </c>
      <c r="M9" s="37" t="n">
        <v>40</v>
      </c>
      <c r="N9" s="37" t="n">
        <v>85</v>
      </c>
      <c r="O9" s="8" t="inlineStr">
        <is>
          <t>Yes</t>
        </is>
      </c>
      <c r="P9" s="38">
        <f>IF(O9="Yes",(H9+I9+J9)*15%,0)</f>
        <v/>
      </c>
      <c r="Q9" s="38">
        <f>SUM(H9:J9)</f>
        <v/>
      </c>
      <c r="R9" s="38">
        <f>SUM(K9:N9)</f>
        <v/>
      </c>
      <c r="S9" s="38">
        <f>Q9-R9</f>
        <v/>
      </c>
      <c r="T9" s="3">
        <f>IF(F9&gt;0,"Occupied","Check dates")</f>
        <v/>
      </c>
      <c r="U9" s="4" t="inlineStr">
        <is>
          <t>Family stay; cot provided</t>
        </is>
      </c>
    </row>
    <row r="10">
      <c r="A10" s="10" t="inlineStr">
        <is>
          <t>BK-008</t>
        </is>
      </c>
      <c r="B10" s="11" t="inlineStr">
        <is>
          <t>Tama Hohepa</t>
        </is>
      </c>
      <c r="C10" s="11" t="inlineStr">
        <is>
          <t>Rotorua</t>
        </is>
      </c>
      <c r="D10" s="36" t="n">
        <v>46157</v>
      </c>
      <c r="E10" s="36" t="n">
        <v>46161</v>
      </c>
      <c r="F10" s="12">
        <f>E10-D10</f>
        <v/>
      </c>
      <c r="G10" s="10" t="inlineStr">
        <is>
          <t>Expedia</t>
        </is>
      </c>
      <c r="H10" s="37" t="n">
        <v>1280</v>
      </c>
      <c r="I10" s="37" t="n">
        <v>95</v>
      </c>
      <c r="J10" s="37" t="n">
        <v>20</v>
      </c>
      <c r="K10" s="37" t="n">
        <v>216</v>
      </c>
      <c r="L10" s="37" t="n">
        <v>95</v>
      </c>
      <c r="M10" s="37" t="n">
        <v>30</v>
      </c>
      <c r="N10" s="37" t="n">
        <v>85</v>
      </c>
      <c r="O10" s="8" t="inlineStr">
        <is>
          <t>Yes</t>
        </is>
      </c>
      <c r="P10" s="39">
        <f>IF(O10="Yes",(H10+I10+J10)*15%,0)</f>
        <v/>
      </c>
      <c r="Q10" s="39">
        <f>SUM(H10:J10)</f>
        <v/>
      </c>
      <c r="R10" s="39">
        <f>SUM(K10:N10)</f>
        <v/>
      </c>
      <c r="S10" s="39">
        <f>Q10-R10</f>
        <v/>
      </c>
      <c r="T10" s="10">
        <f>IF(F10&gt;0,"Occupied","Check dates")</f>
        <v/>
      </c>
      <c r="U10" s="11" t="inlineStr">
        <is>
          <t>Minor tap repair during stay</t>
        </is>
      </c>
    </row>
    <row r="11">
      <c r="A11" s="3" t="inlineStr">
        <is>
          <t>BK-009</t>
        </is>
      </c>
      <c r="B11" s="4" t="inlineStr">
        <is>
          <t>Emma Sutton</t>
        </is>
      </c>
      <c r="C11" s="4" t="inlineStr">
        <is>
          <t>Palmerston North</t>
        </is>
      </c>
      <c r="D11" s="36" t="n">
        <v>46184</v>
      </c>
      <c r="E11" s="36" t="n">
        <v>46187</v>
      </c>
      <c r="F11" s="6">
        <f>E11-D11</f>
        <v/>
      </c>
      <c r="G11" s="3" t="inlineStr">
        <is>
          <t>Airbnb</t>
        </is>
      </c>
      <c r="H11" s="37" t="n">
        <v>890</v>
      </c>
      <c r="I11" s="37" t="n">
        <v>85</v>
      </c>
      <c r="J11" s="37" t="n">
        <v>0</v>
      </c>
      <c r="K11" s="37" t="n">
        <v>146.25</v>
      </c>
      <c r="L11" s="37" t="n">
        <v>85</v>
      </c>
      <c r="M11" s="37" t="n">
        <v>20</v>
      </c>
      <c r="N11" s="37" t="n">
        <v>55</v>
      </c>
      <c r="O11" s="8" t="inlineStr">
        <is>
          <t>Yes</t>
        </is>
      </c>
      <c r="P11" s="38">
        <f>IF(O11="Yes",(H11+I11+J11)*15%,0)</f>
        <v/>
      </c>
      <c r="Q11" s="38">
        <f>SUM(H11:J11)</f>
        <v/>
      </c>
      <c r="R11" s="38">
        <f>SUM(K11:N11)</f>
        <v/>
      </c>
      <c r="S11" s="38">
        <f>Q11-R11</f>
        <v/>
      </c>
      <c r="T11" s="3">
        <f>IF(F11&gt;0,"Occupied","Check dates")</f>
        <v/>
      </c>
      <c r="U11" s="4" t="inlineStr">
        <is>
          <t>Winter mid-week stay</t>
        </is>
      </c>
    </row>
    <row r="12">
      <c r="A12" s="10" t="inlineStr">
        <is>
          <t>BK-010</t>
        </is>
      </c>
      <c r="B12" s="11" t="inlineStr">
        <is>
          <t>Ngaire Kemp</t>
        </is>
      </c>
      <c r="C12" s="11" t="inlineStr">
        <is>
          <t>Napier</t>
        </is>
      </c>
      <c r="D12" s="36" t="n">
        <v>46206</v>
      </c>
      <c r="E12" s="36" t="n">
        <v>46213</v>
      </c>
      <c r="F12" s="12">
        <f>E12-D12</f>
        <v/>
      </c>
      <c r="G12" s="10" t="inlineStr">
        <is>
          <t>Direct</t>
        </is>
      </c>
      <c r="H12" s="37" t="n">
        <v>1980</v>
      </c>
      <c r="I12" s="37" t="n">
        <v>130</v>
      </c>
      <c r="J12" s="37" t="n">
        <v>50</v>
      </c>
      <c r="K12" s="37" t="n">
        <v>0</v>
      </c>
      <c r="L12" s="37" t="n">
        <v>130</v>
      </c>
      <c r="M12" s="37" t="n">
        <v>55</v>
      </c>
      <c r="N12" s="37" t="n">
        <v>115</v>
      </c>
      <c r="O12" s="8" t="inlineStr">
        <is>
          <t>Yes</t>
        </is>
      </c>
      <c r="P12" s="39">
        <f>IF(O12="Yes",(H12+I12+J12)*15%,0)</f>
        <v/>
      </c>
      <c r="Q12" s="39">
        <f>SUM(H12:J12)</f>
        <v/>
      </c>
      <c r="R12" s="39">
        <f>SUM(K12:N12)</f>
        <v/>
      </c>
      <c r="S12" s="39">
        <f>Q12-R12</f>
        <v/>
      </c>
      <c r="T12" s="10">
        <f>IF(F12&gt;0,"Occupied","Check dates")</f>
        <v/>
      </c>
      <c r="U12" s="11" t="inlineStr">
        <is>
          <t>July school holidays, 7-night stay</t>
        </is>
      </c>
    </row>
    <row r="13">
      <c r="A13" s="14" t="n"/>
      <c r="B13" s="14" t="inlineStr">
        <is>
          <t>TOTALS</t>
        </is>
      </c>
      <c r="C13" s="14" t="n"/>
      <c r="D13" s="14" t="n"/>
      <c r="E13" s="14" t="n"/>
      <c r="F13" s="14">
        <f>SUM(F3:F12)</f>
        <v/>
      </c>
      <c r="G13" s="14" t="n"/>
      <c r="H13" s="40">
        <f>SUM(H3:H12)</f>
        <v/>
      </c>
      <c r="I13" s="40">
        <f>SUM(I3:I12)</f>
        <v/>
      </c>
      <c r="J13" s="40">
        <f>SUM(J3:J12)</f>
        <v/>
      </c>
      <c r="K13" s="40">
        <f>SUM(K3:K12)</f>
        <v/>
      </c>
      <c r="L13" s="40">
        <f>SUM(L3:L12)</f>
        <v/>
      </c>
      <c r="M13" s="40">
        <f>SUM(M3:M12)</f>
        <v/>
      </c>
      <c r="N13" s="40">
        <f>SUM(N3:N12)</f>
        <v/>
      </c>
      <c r="O13" s="14" t="n"/>
      <c r="P13" s="40">
        <f>SUM(P3:P12)</f>
        <v/>
      </c>
      <c r="Q13" s="40">
        <f>SUM(Q3:Q12)</f>
        <v/>
      </c>
      <c r="R13" s="40">
        <f>SUM(R3:R12)</f>
        <v/>
      </c>
      <c r="S13" s="40">
        <f>SUM(S3:S12)</f>
        <v/>
      </c>
      <c r="T13" s="14" t="n"/>
      <c r="U13" s="14" t="n"/>
    </row>
  </sheetData>
  <autoFilter ref="A2:U12"/>
  <mergeCells count="1">
    <mergeCell ref="A1:U1"/>
  </mergeCells>
  <conditionalFormatting sqref="S3:S12">
    <cfRule type="cellIs" priority="1" operator="greaterThan" dxfId="0">
      <formula>0</formula>
    </cfRule>
    <cfRule type="cellIs" priority="2" operator="lessThan" dxfId="1">
      <formula>0</formula>
    </cfRule>
  </conditionalFormatting>
  <dataValidations count="2">
    <dataValidation sqref="O3:O12" showErrorMessage="1" showInputMessage="1" allowBlank="1" type="list">
      <formula1>"Yes,No"</formula1>
    </dataValidation>
    <dataValidation sqref="G3:G12" showErrorMessage="1" showInputMessage="1" allowBlank="1" type="list">
      <formula1>"Airbnb,Booking.com,Expedia,Direct"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  <col width="2" customWidth="1" min="3" max="3"/>
    <col width="14" customWidth="1" min="4" max="4"/>
    <col width="12" customWidth="1" min="5" max="5"/>
    <col width="14" customWidth="1" min="6" max="6"/>
    <col width="14" customWidth="1" min="7" max="7"/>
    <col width="14" customWidth="1" min="8" max="8"/>
    <col width="16" customWidth="1" min="9" max="9"/>
  </cols>
  <sheetData>
    <row r="1" ht="26" customHeight="1">
      <c r="A1" s="1" t="inlineStr">
        <is>
          <t>Queenstown Short Stay — Management Summary 2026</t>
        </is>
      </c>
    </row>
    <row r="2">
      <c r="A2" s="16" t="inlineStr">
        <is>
          <t>Key Performance Indicators</t>
        </is>
      </c>
      <c r="D2" s="16" t="inlineStr">
        <is>
          <t>Channel Analysis</t>
        </is>
      </c>
    </row>
    <row r="3">
      <c r="A3" s="17" t="inlineStr">
        <is>
          <t>Total bookings</t>
        </is>
      </c>
      <c r="B3" s="18">
        <f>COUNTA(Bookings!A3:A12)</f>
        <v/>
      </c>
      <c r="D3" s="2" t="inlineStr">
        <is>
          <t>Channel</t>
        </is>
      </c>
      <c r="E3" s="2" t="inlineStr">
        <is>
          <t>Bookings</t>
        </is>
      </c>
      <c r="F3" s="2" t="inlineStr">
        <is>
          <t>Total Income</t>
        </is>
      </c>
      <c r="G3" s="2" t="inlineStr">
        <is>
          <t>Total Expenses</t>
        </is>
      </c>
      <c r="H3" s="2" t="inlineStr">
        <is>
          <t>Net Income</t>
        </is>
      </c>
      <c r="I3" s="2" t="inlineStr">
        <is>
          <t>% of Total Income</t>
        </is>
      </c>
    </row>
    <row r="4">
      <c r="A4" s="19" t="inlineStr">
        <is>
          <t>Total nights booked</t>
        </is>
      </c>
      <c r="B4" s="18">
        <f>SUM(Bookings!F3:F12)</f>
        <v/>
      </c>
      <c r="D4" s="20" t="inlineStr">
        <is>
          <t>Airbnb</t>
        </is>
      </c>
      <c r="E4" s="3">
        <f>COUNTIF(Bookings!G3:G12,D4)</f>
        <v/>
      </c>
      <c r="F4" s="38">
        <f>SUMIF(Bookings!G3:G12,D4,Bookings!Q3:Q12)</f>
        <v/>
      </c>
      <c r="G4" s="38">
        <f>SUMIF(Bookings!G3:G12,D4,Bookings!R3:R12)</f>
        <v/>
      </c>
      <c r="H4" s="38">
        <f>SUMIF(Bookings!G3:G12,D4,Bookings!S3:S12)</f>
        <v/>
      </c>
      <c r="I4" s="41">
        <f>IF($B$6=0,0,F4/$B$6)</f>
        <v/>
      </c>
    </row>
    <row r="5">
      <c r="A5" s="17" t="inlineStr">
        <is>
          <t>Average stay length</t>
        </is>
      </c>
      <c r="B5" s="22">
        <f>AVERAGE(Bookings!F3:F12)</f>
        <v/>
      </c>
      <c r="D5" s="23" t="inlineStr">
        <is>
          <t>Booking.com</t>
        </is>
      </c>
      <c r="E5" s="10">
        <f>COUNTIF(Bookings!G3:G12,D5)</f>
        <v/>
      </c>
      <c r="F5" s="39">
        <f>SUMIF(Bookings!G3:G12,D5,Bookings!Q3:Q12)</f>
        <v/>
      </c>
      <c r="G5" s="39">
        <f>SUMIF(Bookings!G3:G12,D5,Bookings!R3:R12)</f>
        <v/>
      </c>
      <c r="H5" s="39">
        <f>SUMIF(Bookings!G3:G12,D5,Bookings!S3:S12)</f>
        <v/>
      </c>
      <c r="I5" s="42">
        <f>IF($B$6=0,0,F5/$B$6)</f>
        <v/>
      </c>
    </row>
    <row r="6">
      <c r="A6" s="19" t="inlineStr">
        <is>
          <t>Total income</t>
        </is>
      </c>
      <c r="B6" s="43">
        <f>SUM(Bookings!Q3:Q12)</f>
        <v/>
      </c>
      <c r="D6" s="20" t="inlineStr">
        <is>
          <t>Expedia</t>
        </is>
      </c>
      <c r="E6" s="3">
        <f>COUNTIF(Bookings!G3:G12,D6)</f>
        <v/>
      </c>
      <c r="F6" s="38">
        <f>SUMIF(Bookings!G3:G12,D6,Bookings!Q3:Q12)</f>
        <v/>
      </c>
      <c r="G6" s="38">
        <f>SUMIF(Bookings!G3:G12,D6,Bookings!R3:R12)</f>
        <v/>
      </c>
      <c r="H6" s="38">
        <f>SUMIF(Bookings!G3:G12,D6,Bookings!S3:S12)</f>
        <v/>
      </c>
      <c r="I6" s="41">
        <f>IF($B$6=0,0,F6/$B$6)</f>
        <v/>
      </c>
    </row>
    <row r="7">
      <c r="A7" s="17" t="inlineStr">
        <is>
          <t>Total expenses</t>
        </is>
      </c>
      <c r="B7" s="43">
        <f>SUM(Bookings!R3:R12)</f>
        <v/>
      </c>
      <c r="D7" s="23" t="inlineStr">
        <is>
          <t>Direct</t>
        </is>
      </c>
      <c r="E7" s="10">
        <f>COUNTIF(Bookings!G3:G12,D7)</f>
        <v/>
      </c>
      <c r="F7" s="39">
        <f>SUMIF(Bookings!G3:G12,D7,Bookings!Q3:Q12)</f>
        <v/>
      </c>
      <c r="G7" s="39">
        <f>SUMIF(Bookings!G3:G12,D7,Bookings!R3:R12)</f>
        <v/>
      </c>
      <c r="H7" s="39">
        <f>SUMIF(Bookings!G3:G12,D7,Bookings!S3:S12)</f>
        <v/>
      </c>
      <c r="I7" s="42">
        <f>IF($B$6=0,0,F7/$B$6)</f>
        <v/>
      </c>
    </row>
    <row r="8">
      <c r="A8" s="19" t="inlineStr">
        <is>
          <t>Net income</t>
        </is>
      </c>
      <c r="B8" s="43">
        <f>SUM(Bookings!S3:S12)</f>
        <v/>
      </c>
      <c r="D8" s="14" t="inlineStr">
        <is>
          <t>TOTAL</t>
        </is>
      </c>
      <c r="E8" s="14">
        <f>SUM(E4:E7)</f>
        <v/>
      </c>
      <c r="F8" s="40">
        <f>SUM(F4:F7)</f>
        <v/>
      </c>
      <c r="G8" s="40">
        <f>SUM(G4:G7)</f>
        <v/>
      </c>
      <c r="H8" s="40">
        <f>SUM(H4:H7)</f>
        <v/>
      </c>
      <c r="I8" s="44">
        <f>IF($B$6=0,0,F8/$B$6)</f>
        <v/>
      </c>
    </row>
    <row r="9">
      <c r="A9" s="17" t="inlineStr">
        <is>
          <t>Average nightly income</t>
        </is>
      </c>
      <c r="B9" s="43">
        <f>IF(B4=0,0,B7/B4)</f>
        <v/>
      </c>
    </row>
    <row r="10">
      <c r="A10" s="19" t="inlineStr">
        <is>
          <t>Net margin</t>
        </is>
      </c>
      <c r="B10" s="45">
        <f>IF(B6=0,0,B8/B6)</f>
        <v/>
      </c>
      <c r="D10" s="28" t="inlineStr">
        <is>
          <t>Net Income by Check-in Date</t>
        </is>
      </c>
    </row>
    <row r="11">
      <c r="A11" s="17" t="inlineStr">
        <is>
          <t>GST collected (15%)</t>
        </is>
      </c>
      <c r="B11" s="43">
        <f>SUM(Bookings!P3:P12)</f>
        <v/>
      </c>
      <c r="D11" s="29" t="inlineStr">
        <is>
          <t>Check-in Date</t>
        </is>
      </c>
      <c r="E11" s="29" t="inlineStr">
        <is>
          <t>Net Income</t>
        </is>
      </c>
    </row>
    <row r="12">
      <c r="A12" s="19" t="inlineStr">
        <is>
          <t>Direct booking count</t>
        </is>
      </c>
      <c r="B12" s="18">
        <f>COUNTIF(Bookings!G3:G12,"Direct")</f>
        <v/>
      </c>
      <c r="D12" s="46">
        <f>Bookings!D3</f>
        <v/>
      </c>
      <c r="E12" s="47">
        <f>Bookings!S3</f>
        <v/>
      </c>
    </row>
    <row r="13">
      <c r="D13" s="46">
        <f>Bookings!D4</f>
        <v/>
      </c>
      <c r="E13" s="47">
        <f>Bookings!S4</f>
        <v/>
      </c>
    </row>
    <row r="14">
      <c r="D14" s="46">
        <f>Bookings!D5</f>
        <v/>
      </c>
      <c r="E14" s="47">
        <f>Bookings!S5</f>
        <v/>
      </c>
    </row>
    <row r="15">
      <c r="D15" s="46">
        <f>Bookings!D6</f>
        <v/>
      </c>
      <c r="E15" s="47">
        <f>Bookings!S6</f>
        <v/>
      </c>
    </row>
    <row r="16">
      <c r="D16" s="46">
        <f>Bookings!D7</f>
        <v/>
      </c>
      <c r="E16" s="47">
        <f>Bookings!S7</f>
        <v/>
      </c>
    </row>
    <row r="17">
      <c r="D17" s="46">
        <f>Bookings!D8</f>
        <v/>
      </c>
      <c r="E17" s="47">
        <f>Bookings!S8</f>
        <v/>
      </c>
    </row>
    <row r="18">
      <c r="D18" s="46">
        <f>Bookings!D9</f>
        <v/>
      </c>
      <c r="E18" s="47">
        <f>Bookings!S9</f>
        <v/>
      </c>
    </row>
    <row r="19">
      <c r="D19" s="46">
        <f>Bookings!D10</f>
        <v/>
      </c>
      <c r="E19" s="47">
        <f>Bookings!S10</f>
        <v/>
      </c>
    </row>
    <row r="20">
      <c r="D20" s="46">
        <f>Bookings!D11</f>
        <v/>
      </c>
      <c r="E20" s="47">
        <f>Bookings!S11</f>
        <v/>
      </c>
    </row>
    <row r="21">
      <c r="D21" s="46">
        <f>Bookings!D12</f>
        <v/>
      </c>
      <c r="E21" s="47">
        <f>Bookings!S12</f>
        <v/>
      </c>
    </row>
  </sheetData>
  <mergeCells count="4">
    <mergeCell ref="A1:F1"/>
    <mergeCell ref="A2:B2"/>
    <mergeCell ref="D2:I2"/>
    <mergeCell ref="D10:F10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00" customWidth="1" min="2" max="2"/>
  </cols>
  <sheetData>
    <row r="1" ht="26" customHeight="1">
      <c r="A1" s="1" t="inlineStr">
        <is>
          <t>How to Use This Workbook</t>
        </is>
      </c>
    </row>
    <row r="2"/>
    <row r="3">
      <c r="A3" s="29" t="inlineStr">
        <is>
          <t>Topic</t>
        </is>
      </c>
      <c r="B3" s="29" t="inlineStr">
        <is>
          <t>Guidance</t>
        </is>
      </c>
    </row>
    <row r="4" ht="34" customHeight="1">
      <c r="A4" s="32" t="inlineStr">
        <is>
          <t>Bookings sheet</t>
        </is>
      </c>
      <c r="B4" s="33" t="inlineStr">
        <is>
          <t>Enter one booking or stay per row. Pale yellow cells are editable inputs; all other cells calculate automatically.</t>
        </is>
      </c>
    </row>
    <row r="5" ht="34" customHeight="1">
      <c r="A5" s="34" t="inlineStr">
        <is>
          <t>Dates</t>
        </is>
      </c>
      <c r="B5" s="35" t="inlineStr">
        <is>
          <t>Use DD/MM/YYYY format for check-in and check-out dates. Nights calculate automatically from the two dates.</t>
        </is>
      </c>
    </row>
    <row r="6" ht="34" customHeight="1">
      <c r="A6" s="32" t="inlineStr">
        <is>
          <t>Income and expenses</t>
        </is>
      </c>
      <c r="B6" s="33" t="inlineStr">
        <is>
          <t>Record all income and property expenses in NZD: gross accommodation income, cleaning fees charged, other income, platform fees, cleaning costs, repairs/consumables, and council/rates allocation.</t>
        </is>
      </c>
    </row>
    <row r="7" ht="34" customHeight="1">
      <c r="A7" s="34" t="inlineStr">
        <is>
          <t>GST</t>
        </is>
      </c>
      <c r="B7" s="35" t="inlineStr">
        <is>
          <t>GST is calculated at 15% on income where the property is GST registered (select Yes in the GST Registered? column). Confirm your GST treatment with an accountant or tax adviser.</t>
        </is>
      </c>
    </row>
    <row r="8" ht="34" customHeight="1">
      <c r="A8" s="32" t="inlineStr">
        <is>
          <t>Record keeping</t>
        </is>
      </c>
      <c r="B8" s="33" t="inlineStr">
        <is>
          <t>Keep supporting booking, cleaning, repair, and expense records for the IRD's seven-year retention period.</t>
        </is>
      </c>
    </row>
    <row r="9" ht="34" customHeight="1">
      <c r="A9" s="34" t="inlineStr">
        <is>
          <t>Monthly review</t>
        </is>
      </c>
      <c r="B9" s="35" t="inlineStr">
        <is>
          <t>Review platform fees, occupancy, cleaning costs, and net income monthly to monitor property performance.</t>
        </is>
      </c>
    </row>
    <row r="10" ht="34" customHeight="1">
      <c r="A10" s="32" t="inlineStr">
        <is>
          <t>Summary sheet</t>
        </is>
      </c>
      <c r="B10" s="33" t="inlineStr">
        <is>
          <t>The Summary sheet shows key performance indicators, channel analysis, and charts. It updates automatically from the Bookings sheet.</t>
        </is>
      </c>
    </row>
    <row r="11" ht="34" customHeight="1">
      <c r="A11" s="34" t="inlineStr">
        <is>
          <t>Disclaimer</t>
        </is>
      </c>
      <c r="B11" s="35" t="inlineStr">
        <is>
          <t>This workbook is a tracking tool only and does not replace professional tax or accounting advice.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2026-08-01T15:29:41Z</dcterms:created>
  <dcterms:modified xmlns:dcterms="http://purl.org/dc/terms/" xmlns:xsi="http://www.w3.org/2001/XMLSchema-instance" xsi:type="dcterms:W3CDTF">2026-08-01T15:29:41Z</dcterms:modified>
</cp:coreProperties>
</file>