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C Log" sheetId="1" state="visible" r:id="rId1"/>
    <sheet xmlns:r="http://schemas.openxmlformats.org/officeDocument/2006/relationships" name="Rat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>
    <definedName name="_xlnm._FilterDatabase" localSheetId="1" hidden="1">'Rates'!$A$1:$D$10</definedName>
    <definedName name="_xlnm._FilterDatabase" localSheetId="2" hidden="1">'Dashboard'!$A$13:$D$113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7">
    <font>
      <name val="Calibri"/>
      <family val="2"/>
      <color theme="1"/>
      <sz val="11"/>
      <scheme val="minor"/>
    </font>
    <font>
      <name val="Aptos"/>
      <b val="1"/>
      <color rgb="00FFFFFF"/>
      <sz val="11"/>
    </font>
    <font>
      <name val="Aptos"/>
      <color rgb="00111827"/>
      <sz val="10"/>
    </font>
    <font>
      <name val="Aptos"/>
      <b val="1"/>
      <color rgb="00FFFFFF"/>
      <sz val="10"/>
    </font>
    <font>
      <name val="Aptos"/>
      <color rgb="00374151"/>
      <sz val="9"/>
    </font>
    <font>
      <name val="Aptos Display"/>
      <b val="1"/>
      <color rgb="00FFFFFF"/>
      <sz val="16"/>
    </font>
    <font>
      <name val="Aptos"/>
      <b val="1"/>
      <color rgb="00111827"/>
      <sz val="15"/>
    </font>
  </fonts>
  <fills count="9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F8FAFC"/>
      </patternFill>
    </fill>
    <fill>
      <patternFill patternType="solid">
        <fgColor rgb="001E293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3" fontId="2" fillId="3" borderId="1" applyAlignment="1" pivotButton="0" quotePrefix="0" xfId="0">
      <alignment horizontal="center" vertical="center"/>
    </xf>
    <xf numFmtId="3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3" fontId="2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center" vertical="center"/>
    </xf>
    <xf numFmtId="164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3" fillId="6" borderId="1" pivotButton="0" quotePrefix="0" xfId="0"/>
    <xf numFmtId="0" fontId="4" fillId="7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5" fontId="2" fillId="3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left" vertical="center" wrapText="1"/>
    </xf>
    <xf numFmtId="0" fontId="5" fillId="8" borderId="1" applyAlignment="1" pivotButton="0" quotePrefix="0" xfId="0">
      <alignment horizontal="left" vertical="center"/>
    </xf>
    <xf numFmtId="165" fontId="6" fillId="5" borderId="1" applyAlignment="1" pivotButton="0" quotePrefix="0" xfId="0">
      <alignment horizontal="center" vertical="center"/>
    </xf>
    <xf numFmtId="3" fontId="6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0" fontId="1" fillId="2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center" vertical="center"/>
    </xf>
    <xf numFmtId="164" fontId="2" fillId="5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5" fontId="6" fillId="5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ont>
        <name val="Aptos"/>
        <b val="1"/>
        <color rgb="00FFFFFF"/>
        <sz val="10"/>
      </font>
      <fill>
        <patternFill patternType="solid">
          <fgColor rgb="00DC2626"/>
        </patternFill>
      </fill>
    </dxf>
    <dxf>
      <fill>
        <patternFill patternType="solid">
          <fgColor rgb="00FEF3C7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RUC Spend by Vehicle Registration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solidFill>
                <a:srgbClr val="0F766E"/>
              </a:solidFill>
              <a:prstDash val="solid"/>
            </a:ln>
          </spPr>
          <cat>
            <numRef>
              <f>'Dashboard'!$A$14:$A$113</f>
            </numRef>
          </cat>
          <val>
            <numRef>
              <f>'Dashboard'!$B$14:$B$113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Vehicle Registration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NZD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Current vs Renewal-soon Licences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'Dashboard'!H12</f>
            </strRef>
          </tx>
          <spPr>
            <a:ln xmlns:a="http://schemas.openxmlformats.org/drawingml/2006/main">
              <a:solidFill>
                <a:srgbClr val="FFFFFF"/>
              </a:solidFill>
              <a:prstDash val="solid"/>
            </a:ln>
          </spPr>
          <cat>
            <numRef>
              <f>'Dashboard'!$G$13:$G$113</f>
            </numRef>
          </cat>
          <val>
            <numRef>
              <f>'Dashboard'!$H$13:$H$113</f>
            </numRef>
          </val>
        </ser>
        <firstSliceAng val="0"/>
        <holeSize val="55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15</row>
      <rowOff>0</rowOff>
    </from>
    <ext cx="61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32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ables/table1.xml><?xml version="1.0" encoding="utf-8"?>
<table xmlns="http://schemas.openxmlformats.org/spreadsheetml/2006/main" id="1" name="RUCLog" displayName="RUCLog" ref="A1:V101" headerRowCount="1">
  <autoFilter ref="A1:V101"/>
  <tableColumns count="22">
    <tableColumn id="1" name="Record ID"/>
    <tableColumn id="2" name="Purchase Date"/>
    <tableColumn id="3" name="Vehicle Registration"/>
    <tableColumn id="4" name="Vehicle Description"/>
    <tableColumn id="5" name="Vehicle Type"/>
    <tableColumn id="6" name="RUC Weight Class (kg)"/>
    <tableColumn id="7" name="Odometer at Purchase (km)"/>
    <tableColumn id="8" name="RUC Distance Purchased (km)"/>
    <tableColumn id="9" name="Odometer End (km)"/>
    <tableColumn id="10" name="Actual Distance Used (km)"/>
    <tableColumn id="11" name="RUC Rate per 1,000 km (NZD)"/>
    <tableColumn id="12" name="Licence Cost (NZD)"/>
    <tableColumn id="13" name="Cost per km (NZD)"/>
    <tableColumn id="14" name="Licence Start Date"/>
    <tableColumn id="15" name="Licence End Date"/>
    <tableColumn id="16" name="RUC Licence Number"/>
    <tableColumn id="17" name="Supplier / Transaction Reference"/>
    <tableColumn id="18" name="Payment Status"/>
    <tableColumn id="19" name="Remaining Kilometres"/>
    <tableColumn id="20" name="Days Remaining"/>
    <tableColumn id="21" name="Renewal Status"/>
    <tableColumn id="22" name="Notes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766E"/>
    <outlinePr summaryBelow="1" summaryRight="1"/>
    <pageSetUpPr/>
  </sheetPr>
  <dimension ref="A1:V10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3" customWidth="1" min="2" max="2"/>
    <col width="17" customWidth="1" min="3" max="3"/>
    <col width="36" customWidth="1" min="4" max="4"/>
    <col width="22" customWidth="1" min="5" max="5"/>
    <col width="20" customWidth="1" min="6" max="6"/>
    <col width="23" customWidth="1" min="7" max="7"/>
    <col width="24" customWidth="1" min="8" max="8"/>
    <col width="20" customWidth="1" min="9" max="9"/>
    <col width="22" customWidth="1" min="10" max="10"/>
    <col width="25" customWidth="1" min="11" max="11"/>
    <col width="18" customWidth="1" min="12" max="12"/>
    <col width="17" customWidth="1" min="13" max="13"/>
    <col width="15" customWidth="1" min="14" max="14"/>
    <col width="15" customWidth="1" min="15" max="15"/>
    <col width="21" customWidth="1" min="16" max="16"/>
    <col width="31" customWidth="1" min="17" max="17"/>
    <col width="18" customWidth="1" min="18" max="18"/>
    <col width="21" customWidth="1" min="19" max="19"/>
    <col width="16" customWidth="1" min="20" max="20"/>
    <col width="17" customWidth="1" min="21" max="21"/>
    <col width="32" customWidth="1" min="22" max="22"/>
  </cols>
  <sheetData>
    <row r="1" ht="34" customHeight="1">
      <c r="A1" s="1" t="inlineStr">
        <is>
          <t>Record ID</t>
        </is>
      </c>
      <c r="B1" s="1" t="inlineStr">
        <is>
          <t>Purchase Date</t>
        </is>
      </c>
      <c r="C1" s="1" t="inlineStr">
        <is>
          <t>Vehicle Registration</t>
        </is>
      </c>
      <c r="D1" s="1" t="inlineStr">
        <is>
          <t>Vehicle Description</t>
        </is>
      </c>
      <c r="E1" s="1" t="inlineStr">
        <is>
          <t>Vehicle Type</t>
        </is>
      </c>
      <c r="F1" s="1" t="inlineStr">
        <is>
          <t>RUC Weight Class (kg)</t>
        </is>
      </c>
      <c r="G1" s="1" t="inlineStr">
        <is>
          <t>Odometer at Purchase (km)</t>
        </is>
      </c>
      <c r="H1" s="1" t="inlineStr">
        <is>
          <t>RUC Distance Purchased (km)</t>
        </is>
      </c>
      <c r="I1" s="1" t="inlineStr">
        <is>
          <t>Odometer End (km)</t>
        </is>
      </c>
      <c r="J1" s="1" t="inlineStr">
        <is>
          <t>Actual Distance Used (km)</t>
        </is>
      </c>
      <c r="K1" s="1" t="inlineStr">
        <is>
          <t>RUC Rate per 1,000 km (NZD)</t>
        </is>
      </c>
      <c r="L1" s="1" t="inlineStr">
        <is>
          <t>Licence Cost (NZD)</t>
        </is>
      </c>
      <c r="M1" s="1" t="inlineStr">
        <is>
          <t>Cost per km (NZD)</t>
        </is>
      </c>
      <c r="N1" s="1" t="inlineStr">
        <is>
          <t>Licence Start Date</t>
        </is>
      </c>
      <c r="O1" s="1" t="inlineStr">
        <is>
          <t>Licence End Date</t>
        </is>
      </c>
      <c r="P1" s="1" t="inlineStr">
        <is>
          <t>RUC Licence Number</t>
        </is>
      </c>
      <c r="Q1" s="1" t="inlineStr">
        <is>
          <t>Supplier / Transaction Reference</t>
        </is>
      </c>
      <c r="R1" s="1" t="inlineStr">
        <is>
          <t>Payment Status</t>
        </is>
      </c>
      <c r="S1" s="1" t="inlineStr">
        <is>
          <t>Remaining Kilometres</t>
        </is>
      </c>
      <c r="T1" s="1" t="inlineStr">
        <is>
          <t>Days Remaining</t>
        </is>
      </c>
      <c r="U1" s="1" t="inlineStr">
        <is>
          <t>Renewal Status</t>
        </is>
      </c>
      <c r="V1" s="1" t="inlineStr">
        <is>
          <t>Notes</t>
        </is>
      </c>
    </row>
    <row r="2" ht="30" customHeight="1">
      <c r="A2" s="2" t="inlineStr">
        <is>
          <t>RUC-2026-001</t>
        </is>
      </c>
      <c r="B2" s="28" t="n">
        <v>46036</v>
      </c>
      <c r="C2" s="2" t="inlineStr">
        <is>
          <t>KTZ482</t>
        </is>
      </c>
      <c r="D2" s="4" t="inlineStr">
        <is>
          <t>Aroha Transport Auckland light diesel van</t>
        </is>
      </c>
      <c r="E2" s="2" t="inlineStr">
        <is>
          <t>Light diesel vehicle</t>
        </is>
      </c>
      <c r="F2" s="5" t="n">
        <v>3500</v>
      </c>
      <c r="G2" s="5" t="n">
        <v>48250</v>
      </c>
      <c r="H2" s="5" t="n">
        <v>10000</v>
      </c>
      <c r="I2" s="5" t="n">
        <v>48280</v>
      </c>
      <c r="J2" s="6">
        <f>IF(OR(G2="",I2=""),"",MAX(0,I2-G2))</f>
        <v/>
      </c>
      <c r="K2" s="29">
        <f>IF(F2="","",IFERROR(VLOOKUP(F2,'Rates'!$A$2:$D$10,4,FALSE),""))</f>
        <v/>
      </c>
      <c r="L2" s="29">
        <f>IF(OR(H2="",K2=""),"",IFERROR(H2/1000*K2,0))</f>
        <v/>
      </c>
      <c r="M2" s="29">
        <f>IF(OR(L2="",H2=""),"",IFERROR(L2/H2,0))</f>
        <v/>
      </c>
      <c r="N2" s="28" t="n">
        <v>46036</v>
      </c>
      <c r="O2" s="30">
        <f>IF(OR(N2="",H2="",C2=""),"",IFERROR(N2+H2/AVERAGEIFS($J$2:$J$101,$C$2:$C$101,C2),""))</f>
        <v/>
      </c>
      <c r="P2" s="2" t="inlineStr">
        <is>
          <t>LIC-AROH-2601</t>
        </is>
      </c>
      <c r="Q2" s="4" t="inlineStr">
        <is>
          <t>WK-AKL-260114-01</t>
        </is>
      </c>
      <c r="R2" s="2" t="inlineStr">
        <is>
          <t>Paid</t>
        </is>
      </c>
      <c r="S2" s="6">
        <f>IF(OR(G2="",H2="",I2=""),"",MAX(0,G2+H2-I2))</f>
        <v/>
      </c>
      <c r="T2" s="6">
        <f>IF(O2="","",MAX(0,O2-TODAY()))</f>
        <v/>
      </c>
      <c r="U2" s="9">
        <f>IF(S2="","",IF(S2&lt;=500,"Renew soon",IF(T2&lt;=30,"Renew soon","Current")))</f>
        <v/>
      </c>
      <c r="V2" s="4" t="inlineStr">
        <is>
          <t>Monthly odometer review scheduled.</t>
        </is>
      </c>
    </row>
    <row r="3" ht="30" customHeight="1">
      <c r="A3" s="2" t="inlineStr">
        <is>
          <t>RUC-2026-002</t>
        </is>
      </c>
      <c r="B3" s="28" t="n">
        <v>46057</v>
      </c>
      <c r="C3" s="2" t="inlineStr">
        <is>
          <t>LHP731</t>
        </is>
      </c>
      <c r="D3" s="4" t="inlineStr">
        <is>
          <t>Liam Wellington delivery truck</t>
        </is>
      </c>
      <c r="E3" s="2" t="inlineStr">
        <is>
          <t>Goods vehicle</t>
        </is>
      </c>
      <c r="F3" s="5" t="n">
        <v>4500</v>
      </c>
      <c r="G3" s="5" t="n">
        <v>121840</v>
      </c>
      <c r="H3" s="5" t="n">
        <v>8000</v>
      </c>
      <c r="I3" s="5" t="n">
        <v>121865</v>
      </c>
      <c r="J3" s="10">
        <f>IF(OR(G3="",I3=""),"",MAX(0,I3-G3))</f>
        <v/>
      </c>
      <c r="K3" s="31">
        <f>IF(F3="","",IFERROR(VLOOKUP(F3,'Rates'!$A$2:$D$10,4,FALSE),""))</f>
        <v/>
      </c>
      <c r="L3" s="31">
        <f>IF(OR(H3="",K3=""),"",IFERROR(H3/1000*K3,0))</f>
        <v/>
      </c>
      <c r="M3" s="31">
        <f>IF(OR(L3="",H3=""),"",IFERROR(L3/H3,0))</f>
        <v/>
      </c>
      <c r="N3" s="28" t="n">
        <v>46057</v>
      </c>
      <c r="O3" s="32">
        <f>IF(OR(N3="",H3="",C3=""),"",IFERROR(N3+H3/AVERAGEIFS($J$2:$J$101,$C$2:$C$101,C3),""))</f>
        <v/>
      </c>
      <c r="P3" s="2" t="inlineStr">
        <is>
          <t>LIC-LIAM-2602</t>
        </is>
      </c>
      <c r="Q3" s="4" t="inlineStr">
        <is>
          <t>WK-WLG-260204-14</t>
        </is>
      </c>
      <c r="R3" s="2" t="inlineStr">
        <is>
          <t>Paid</t>
        </is>
      </c>
      <c r="S3" s="10">
        <f>IF(OR(G3="",H3="",I3=""),"",MAX(0,G3+H3-I3))</f>
        <v/>
      </c>
      <c r="T3" s="10">
        <f>IF(O3="","",MAX(0,O3-TODAY()))</f>
        <v/>
      </c>
      <c r="U3" s="13">
        <f>IF(S3="","",IF(S3&lt;=500,"Renew soon",IF(T3&lt;=30,"Renew soon","Current")))</f>
        <v/>
      </c>
      <c r="V3" s="4" t="inlineStr">
        <is>
          <t>Delivery route vehicle.</t>
        </is>
      </c>
    </row>
    <row r="4" ht="30" customHeight="1">
      <c r="A4" s="2" t="inlineStr">
        <is>
          <t>RUC-2026-003</t>
        </is>
      </c>
      <c r="B4" s="28" t="n">
        <v>46081</v>
      </c>
      <c r="C4" s="2" t="inlineStr">
        <is>
          <t>CMA619</t>
        </is>
      </c>
      <c r="D4" s="4" t="inlineStr">
        <is>
          <t>Charlotte Christchurch diesel ute</t>
        </is>
      </c>
      <c r="E4" s="2" t="inlineStr">
        <is>
          <t>Utility vehicle</t>
        </is>
      </c>
      <c r="F4" s="5" t="n">
        <v>3500</v>
      </c>
      <c r="G4" s="5" t="n">
        <v>93820</v>
      </c>
      <c r="H4" s="5" t="n">
        <v>12000</v>
      </c>
      <c r="I4" s="5" t="n">
        <v>93855</v>
      </c>
      <c r="J4" s="6">
        <f>IF(OR(G4="",I4=""),"",MAX(0,I4-G4))</f>
        <v/>
      </c>
      <c r="K4" s="29">
        <f>IF(F4="","",IFERROR(VLOOKUP(F4,'Rates'!$A$2:$D$10,4,FALSE),""))</f>
        <v/>
      </c>
      <c r="L4" s="29">
        <f>IF(OR(H4="",K4=""),"",IFERROR(H4/1000*K4,0))</f>
        <v/>
      </c>
      <c r="M4" s="29">
        <f>IF(OR(L4="",H4=""),"",IFERROR(L4/H4,0))</f>
        <v/>
      </c>
      <c r="N4" s="28" t="n">
        <v>46081</v>
      </c>
      <c r="O4" s="30">
        <f>IF(OR(N4="",H4="",C4=""),"",IFERROR(N4+H4/AVERAGEIFS($J$2:$J$101,$C$2:$C$101,C4),""))</f>
        <v/>
      </c>
      <c r="P4" s="2" t="inlineStr">
        <is>
          <t>LIC-CHAR-2603</t>
        </is>
      </c>
      <c r="Q4" s="4" t="inlineStr">
        <is>
          <t>WK-CHC-260228-06</t>
        </is>
      </c>
      <c r="R4" s="2" t="inlineStr">
        <is>
          <t>Paid</t>
        </is>
      </c>
      <c r="S4" s="6">
        <f>IF(OR(G4="",H4="",I4=""),"",MAX(0,G4+H4-I4))</f>
        <v/>
      </c>
      <c r="T4" s="6">
        <f>IF(O4="","",MAX(0,O4-TODAY()))</f>
        <v/>
      </c>
      <c r="U4" s="9">
        <f>IF(S4="","",IF(S4&lt;=500,"Renew soon",IF(T4&lt;=30,"Renew soon","Current")))</f>
        <v/>
      </c>
      <c r="V4" s="4" t="inlineStr">
        <is>
          <t>South Island field work.</t>
        </is>
      </c>
    </row>
    <row r="5" ht="30" customHeight="1">
      <c r="A5" s="2" t="inlineStr">
        <is>
          <t>RUC-2026-004</t>
        </is>
      </c>
      <c r="B5" s="28" t="n">
        <v>46126</v>
      </c>
      <c r="C5" s="2" t="inlineStr">
        <is>
          <t>MNR208</t>
        </is>
      </c>
      <c r="D5" s="4" t="inlineStr">
        <is>
          <t>Manaia Hamilton motorhome</t>
        </is>
      </c>
      <c r="E5" s="2" t="inlineStr">
        <is>
          <t>Motorhome</t>
        </is>
      </c>
      <c r="F5" s="5" t="n">
        <v>6000</v>
      </c>
      <c r="G5" s="5" t="n">
        <v>73450</v>
      </c>
      <c r="H5" s="5" t="n">
        <v>6000</v>
      </c>
      <c r="I5" s="5" t="n">
        <v>73475</v>
      </c>
      <c r="J5" s="10">
        <f>IF(OR(G5="",I5=""),"",MAX(0,I5-G5))</f>
        <v/>
      </c>
      <c r="K5" s="31">
        <f>IF(F5="","",IFERROR(VLOOKUP(F5,'Rates'!$A$2:$D$10,4,FALSE),""))</f>
        <v/>
      </c>
      <c r="L5" s="31">
        <f>IF(OR(H5="",K5=""),"",IFERROR(H5/1000*K5,0))</f>
        <v/>
      </c>
      <c r="M5" s="31">
        <f>IF(OR(L5="",H5=""),"",IFERROR(L5/H5,0))</f>
        <v/>
      </c>
      <c r="N5" s="28" t="n">
        <v>46126</v>
      </c>
      <c r="O5" s="32">
        <f>IF(OR(N5="",H5="",C5=""),"",IFERROR(N5+H5/AVERAGEIFS($J$2:$J$101,$C$2:$C$101,C5),""))</f>
        <v/>
      </c>
      <c r="P5" s="2" t="inlineStr">
        <is>
          <t>LIC-MANA-2604</t>
        </is>
      </c>
      <c r="Q5" s="4" t="inlineStr">
        <is>
          <t>WK-HAM-260414-08</t>
        </is>
      </c>
      <c r="R5" s="2" t="inlineStr">
        <is>
          <t>Paid</t>
        </is>
      </c>
      <c r="S5" s="10">
        <f>IF(OR(G5="",H5="",I5=""),"",MAX(0,G5+H5-I5))</f>
        <v/>
      </c>
      <c r="T5" s="10">
        <f>IF(O5="","",MAX(0,O5-TODAY()))</f>
        <v/>
      </c>
      <c r="U5" s="13">
        <f>IF(S5="","",IF(S5&lt;=500,"Renew soon",IF(T5&lt;=30,"Renew soon","Current")))</f>
        <v/>
      </c>
      <c r="V5" s="4" t="inlineStr">
        <is>
          <t>Seasonal tour vehicle.</t>
        </is>
      </c>
    </row>
    <row r="6" ht="30" customHeight="1">
      <c r="A6" s="2" t="inlineStr">
        <is>
          <t>RUC-2026-005</t>
        </is>
      </c>
      <c r="B6" s="28" t="n">
        <v>46150</v>
      </c>
      <c r="C6" s="2" t="inlineStr">
        <is>
          <t>SOP846</t>
        </is>
      </c>
      <c r="D6" s="4" t="inlineStr">
        <is>
          <t>Sophie Tauranga light diesel van</t>
        </is>
      </c>
      <c r="E6" s="2" t="inlineStr">
        <is>
          <t>Light diesel vehicle</t>
        </is>
      </c>
      <c r="F6" s="5" t="n">
        <v>4000</v>
      </c>
      <c r="G6" s="5" t="n">
        <v>156200</v>
      </c>
      <c r="H6" s="5" t="n">
        <v>4000</v>
      </c>
      <c r="I6" s="5" t="n">
        <v>156215</v>
      </c>
      <c r="J6" s="6">
        <f>IF(OR(G6="",I6=""),"",MAX(0,I6-G6))</f>
        <v/>
      </c>
      <c r="K6" s="29">
        <f>IF(F6="","",IFERROR(VLOOKUP(F6,'Rates'!$A$2:$D$10,4,FALSE),""))</f>
        <v/>
      </c>
      <c r="L6" s="29">
        <f>IF(OR(H6="",K6=""),"",IFERROR(H6/1000*K6,0))</f>
        <v/>
      </c>
      <c r="M6" s="29">
        <f>IF(OR(L6="",H6=""),"",IFERROR(L6/H6,0))</f>
        <v/>
      </c>
      <c r="N6" s="28" t="n">
        <v>46150</v>
      </c>
      <c r="O6" s="30">
        <f>IF(OR(N6="",H6="",C6=""),"",IFERROR(N6+H6/AVERAGEIFS($J$2:$J$101,$C$2:$C$101,C6),""))</f>
        <v/>
      </c>
      <c r="P6" s="2" t="inlineStr">
        <is>
          <t>LIC-SOPH-2605</t>
        </is>
      </c>
      <c r="Q6" s="4" t="inlineStr">
        <is>
          <t>WK-TRG-260508-12</t>
        </is>
      </c>
      <c r="R6" s="2" t="inlineStr">
        <is>
          <t>Paid</t>
        </is>
      </c>
      <c r="S6" s="6">
        <f>IF(OR(G6="",H6="",I6=""),"",MAX(0,G6+H6-I6))</f>
        <v/>
      </c>
      <c r="T6" s="6">
        <f>IF(O6="","",MAX(0,O6-TODAY()))</f>
        <v/>
      </c>
      <c r="U6" s="9">
        <f>IF(S6="","",IF(S6&lt;=500,"Renew soon",IF(T6&lt;=30,"Renew soon","Current")))</f>
        <v/>
      </c>
      <c r="V6" s="4" t="inlineStr">
        <is>
          <t>Local service vehicle.</t>
        </is>
      </c>
    </row>
    <row r="7" ht="30" customHeight="1">
      <c r="A7" s="2" t="inlineStr">
        <is>
          <t>RUC-2026-006</t>
        </is>
      </c>
      <c r="B7" s="28" t="n">
        <v>46179</v>
      </c>
      <c r="C7" s="2" t="inlineStr">
        <is>
          <t>HEM574</t>
        </is>
      </c>
      <c r="D7" s="4" t="inlineStr">
        <is>
          <t>Hemi Dunedin goods truck</t>
        </is>
      </c>
      <c r="E7" s="2" t="inlineStr">
        <is>
          <t>Goods vehicle</t>
        </is>
      </c>
      <c r="F7" s="5" t="n">
        <v>7000</v>
      </c>
      <c r="G7" s="5" t="n">
        <v>289300</v>
      </c>
      <c r="H7" s="5" t="n">
        <v>8000</v>
      </c>
      <c r="I7" s="5" t="n">
        <v>289325</v>
      </c>
      <c r="J7" s="10">
        <f>IF(OR(G7="",I7=""),"",MAX(0,I7-G7))</f>
        <v/>
      </c>
      <c r="K7" s="31">
        <f>IF(F7="","",IFERROR(VLOOKUP(F7,'Rates'!$A$2:$D$10,4,FALSE),""))</f>
        <v/>
      </c>
      <c r="L7" s="31">
        <f>IF(OR(H7="",K7=""),"",IFERROR(H7/1000*K7,0))</f>
        <v/>
      </c>
      <c r="M7" s="31">
        <f>IF(OR(L7="",H7=""),"",IFERROR(L7/H7,0))</f>
        <v/>
      </c>
      <c r="N7" s="28" t="n">
        <v>46179</v>
      </c>
      <c r="O7" s="32">
        <f>IF(OR(N7="",H7="",C7=""),"",IFERROR(N7+H7/AVERAGEIFS($J$2:$J$101,$C$2:$C$101,C7),""))</f>
        <v/>
      </c>
      <c r="P7" s="2" t="inlineStr">
        <is>
          <t>LIC-HEMI-2606</t>
        </is>
      </c>
      <c r="Q7" s="4" t="inlineStr">
        <is>
          <t>WK-HEMI-260606-03</t>
        </is>
      </c>
      <c r="R7" s="2" t="inlineStr">
        <is>
          <t>Paid</t>
        </is>
      </c>
      <c r="S7" s="10">
        <f>IF(OR(G7="",H7="",I7=""),"",MAX(0,G7+H7-I7))</f>
        <v/>
      </c>
      <c r="T7" s="10">
        <f>IF(O7="","",MAX(0,O7-TODAY()))</f>
        <v/>
      </c>
      <c r="U7" s="13">
        <f>IF(S7="","",IF(S7&lt;=500,"Renew soon",IF(T7&lt;=30,"Renew soon","Current")))</f>
        <v/>
      </c>
      <c r="V7" s="4" t="inlineStr">
        <is>
          <t>Freight and equipment transport.</t>
        </is>
      </c>
    </row>
    <row r="8" ht="30" customHeight="1">
      <c r="A8" s="2" t="inlineStr">
        <is>
          <t>RUC-2026-007</t>
        </is>
      </c>
      <c r="B8" s="28" t="n">
        <v>46204</v>
      </c>
      <c r="C8" s="2" t="inlineStr">
        <is>
          <t>OLV912</t>
        </is>
      </c>
      <c r="D8" s="4" t="inlineStr">
        <is>
          <t>Olivia Palmerston North heavy truck</t>
        </is>
      </c>
      <c r="E8" s="2" t="inlineStr">
        <is>
          <t>Heavy commercial vehicle</t>
        </is>
      </c>
      <c r="F8" s="5" t="n">
        <v>9000</v>
      </c>
      <c r="G8" s="5" t="n">
        <v>412500</v>
      </c>
      <c r="H8" s="5" t="n">
        <v>20000</v>
      </c>
      <c r="I8" s="5" t="n">
        <v>412560</v>
      </c>
      <c r="J8" s="6">
        <f>IF(OR(G8="",I8=""),"",MAX(0,I8-G8))</f>
        <v/>
      </c>
      <c r="K8" s="29">
        <f>IF(F8="","",IFERROR(VLOOKUP(F8,'Rates'!$A$2:$D$10,4,FALSE),""))</f>
        <v/>
      </c>
      <c r="L8" s="29">
        <f>IF(OR(H8="",K8=""),"",IFERROR(H8/1000*K8,0))</f>
        <v/>
      </c>
      <c r="M8" s="29">
        <f>IF(OR(L8="",H8=""),"",IFERROR(L8/H8,0))</f>
        <v/>
      </c>
      <c r="N8" s="28" t="n">
        <v>46204</v>
      </c>
      <c r="O8" s="30">
        <f>IF(OR(N8="",H8="",C8=""),"",IFERROR(N8+H8/AVERAGEIFS($J$2:$J$101,$C$2:$C$101,C8),""))</f>
        <v/>
      </c>
      <c r="P8" s="2" t="inlineStr">
        <is>
          <t>LIC-OLIV-2607</t>
        </is>
      </c>
      <c r="Q8" s="4" t="inlineStr">
        <is>
          <t>WK-PN-260701-09</t>
        </is>
      </c>
      <c r="R8" s="2" t="inlineStr">
        <is>
          <t>Paid</t>
        </is>
      </c>
      <c r="S8" s="6">
        <f>IF(OR(G8="",H8="",I8=""),"",MAX(0,G8+H8-I8))</f>
        <v/>
      </c>
      <c r="T8" s="6">
        <f>IF(O8="","",MAX(0,O8-TODAY()))</f>
        <v/>
      </c>
      <c r="U8" s="9">
        <f>IF(S8="","",IF(S8&lt;=500,"Renew soon",IF(T8&lt;=30,"Renew soon","Current")))</f>
        <v/>
      </c>
      <c r="V8" s="4" t="inlineStr">
        <is>
          <t>Regional freight operation.</t>
        </is>
      </c>
    </row>
    <row r="9" ht="30" customHeight="1">
      <c r="A9" s="2" t="inlineStr">
        <is>
          <t>RUC-2026-008</t>
        </is>
      </c>
      <c r="B9" s="28" t="n">
        <v>46231</v>
      </c>
      <c r="C9" s="2" t="inlineStr">
        <is>
          <t>TAM367</t>
        </is>
      </c>
      <c r="D9" s="4" t="inlineStr">
        <is>
          <t>Tama Napier delivery ute</t>
        </is>
      </c>
      <c r="E9" s="2" t="inlineStr">
        <is>
          <t>Utility vehicle</t>
        </is>
      </c>
      <c r="F9" s="5" t="n">
        <v>3500</v>
      </c>
      <c r="G9" s="5" t="n">
        <v>208750</v>
      </c>
      <c r="H9" s="5" t="n">
        <v>5000</v>
      </c>
      <c r="I9" s="5" t="n">
        <v>213400</v>
      </c>
      <c r="J9" s="10">
        <f>IF(OR(G9="",I9=""),"",MAX(0,I9-G9))</f>
        <v/>
      </c>
      <c r="K9" s="31">
        <f>IF(F9="","",IFERROR(VLOOKUP(F9,'Rates'!$A$2:$D$10,4,FALSE),""))</f>
        <v/>
      </c>
      <c r="L9" s="31">
        <f>IF(OR(H9="",K9=""),"",IFERROR(H9/1000*K9,0))</f>
        <v/>
      </c>
      <c r="M9" s="31">
        <f>IF(OR(L9="",H9=""),"",IFERROR(L9/H9,0))</f>
        <v/>
      </c>
      <c r="N9" s="28" t="n">
        <v>46231</v>
      </c>
      <c r="O9" s="32">
        <f>IF(OR(N9="",H9="",C9=""),"",IFERROR(N9+H9/AVERAGEIFS($J$2:$J$101,$C$2:$C$101,C9),""))</f>
        <v/>
      </c>
      <c r="P9" s="2" t="inlineStr">
        <is>
          <t>LIC-TAMA-2607</t>
        </is>
      </c>
      <c r="Q9" s="4" t="inlineStr">
        <is>
          <t>WK-NAP-260728-18</t>
        </is>
      </c>
      <c r="R9" s="2" t="inlineStr">
        <is>
          <t>Paid</t>
        </is>
      </c>
      <c r="S9" s="10">
        <f>IF(OR(G9="",H9="",I9=""),"",MAX(0,G9+H9-I9))</f>
        <v/>
      </c>
      <c r="T9" s="10">
        <f>IF(O9="","",MAX(0,O9-TODAY()))</f>
        <v/>
      </c>
      <c r="U9" s="13">
        <f>IF(S9="","",IF(S9&lt;=500,"Renew soon",IF(T9&lt;=30,"Renew soon","Current")))</f>
        <v/>
      </c>
      <c r="V9" s="4" t="inlineStr">
        <is>
          <t>Renewal preparation required.</t>
        </is>
      </c>
    </row>
    <row r="10" ht="30" customHeight="1">
      <c r="A10" s="2" t="inlineStr">
        <is>
          <t>RUC-2026-009</t>
        </is>
      </c>
      <c r="B10" s="28" t="n">
        <v>46244</v>
      </c>
      <c r="C10" s="2" t="inlineStr">
        <is>
          <t>EMM445</t>
        </is>
      </c>
      <c r="D10" s="4" t="inlineStr">
        <is>
          <t>Emma Nelson motorhome</t>
        </is>
      </c>
      <c r="E10" s="2" t="inlineStr">
        <is>
          <t>Motorhome</t>
        </is>
      </c>
      <c r="F10" s="5" t="n">
        <v>6000</v>
      </c>
      <c r="G10" s="5" t="n">
        <v>86420</v>
      </c>
      <c r="H10" s="5" t="n">
        <v>10000</v>
      </c>
      <c r="I10" s="5" t="n">
        <v>96120</v>
      </c>
      <c r="J10" s="6">
        <f>IF(OR(G10="",I10=""),"",MAX(0,I10-G10))</f>
        <v/>
      </c>
      <c r="K10" s="29">
        <f>IF(F10="","",IFERROR(VLOOKUP(F10,'Rates'!$A$2:$D$10,4,FALSE),""))</f>
        <v/>
      </c>
      <c r="L10" s="29">
        <f>IF(OR(H10="",K10=""),"",IFERROR(H10/1000*K10,0))</f>
        <v/>
      </c>
      <c r="M10" s="29">
        <f>IF(OR(L10="",H10=""),"",IFERROR(L10/H10,0))</f>
        <v/>
      </c>
      <c r="N10" s="28" t="n">
        <v>46244</v>
      </c>
      <c r="O10" s="30">
        <f>IF(OR(N10="",H10="",C10=""),"",IFERROR(N10+H10/AVERAGEIFS($J$2:$J$101,$C$2:$C$101,C10),""))</f>
        <v/>
      </c>
      <c r="P10" s="2" t="inlineStr">
        <is>
          <t>LIC-EMMA-2608</t>
        </is>
      </c>
      <c r="Q10" s="4" t="inlineStr">
        <is>
          <t>WK-NSN-260810-04</t>
        </is>
      </c>
      <c r="R10" s="2" t="inlineStr">
        <is>
          <t>Paid</t>
        </is>
      </c>
      <c r="S10" s="6">
        <f>IF(OR(G10="",H10="",I10=""),"",MAX(0,G10+H10-I10))</f>
        <v/>
      </c>
      <c r="T10" s="6">
        <f>IF(O10="","",MAX(0,O10-TODAY()))</f>
        <v/>
      </c>
      <c r="U10" s="9">
        <f>IF(S10="","",IF(S10&lt;=500,"Renew soon",IF(T10&lt;=30,"Renew soon","Current")))</f>
        <v/>
      </c>
      <c r="V10" s="4" t="inlineStr">
        <is>
          <t>Renewal preparation required.</t>
        </is>
      </c>
    </row>
    <row r="11" ht="30" customHeight="1">
      <c r="A11" s="2" t="inlineStr">
        <is>
          <t>RUC-2026-010</t>
        </is>
      </c>
      <c r="B11" s="28" t="n">
        <v>46252</v>
      </c>
      <c r="C11" s="2" t="inlineStr">
        <is>
          <t>NGA683</t>
        </is>
      </c>
      <c r="D11" s="4" t="inlineStr">
        <is>
          <t>Ngaire Rotorua light diesel van</t>
        </is>
      </c>
      <c r="E11" s="2" t="inlineStr">
        <is>
          <t>Light diesel vehicle</t>
        </is>
      </c>
      <c r="F11" s="5" t="n">
        <v>3500</v>
      </c>
      <c r="G11" s="5" t="n">
        <v>135640</v>
      </c>
      <c r="H11" s="5" t="n">
        <v>4000</v>
      </c>
      <c r="I11" s="5" t="n">
        <v>135670</v>
      </c>
      <c r="J11" s="10">
        <f>IF(OR(G11="",I11=""),"",MAX(0,I11-G11))</f>
        <v/>
      </c>
      <c r="K11" s="31">
        <f>IF(F11="","",IFERROR(VLOOKUP(F11,'Rates'!$A$2:$D$10,4,FALSE),""))</f>
        <v/>
      </c>
      <c r="L11" s="31">
        <f>IF(OR(H11="",K11=""),"",IFERROR(H11/1000*K11,0))</f>
        <v/>
      </c>
      <c r="M11" s="31">
        <f>IF(OR(L11="",H11=""),"",IFERROR(L11/H11,0))</f>
        <v/>
      </c>
      <c r="N11" s="28" t="n">
        <v>46252</v>
      </c>
      <c r="O11" s="32">
        <f>IF(OR(N11="",H11="",C11=""),"",IFERROR(N11+H11/AVERAGEIFS($J$2:$J$101,$C$2:$C$101,C11),""))</f>
        <v/>
      </c>
      <c r="P11" s="2" t="inlineStr">
        <is>
          <t>LIC-NGAI-2608</t>
        </is>
      </c>
      <c r="Q11" s="4" t="inlineStr">
        <is>
          <t>WK-RTR-260818-11</t>
        </is>
      </c>
      <c r="R11" s="2" t="inlineStr">
        <is>
          <t>Outstanding</t>
        </is>
      </c>
      <c r="S11" s="10">
        <f>IF(OR(G11="",H11="",I11=""),"",MAX(0,G11+H11-I11))</f>
        <v/>
      </c>
      <c r="T11" s="10">
        <f>IF(O11="","",MAX(0,O11-TODAY()))</f>
        <v/>
      </c>
      <c r="U11" s="13">
        <f>IF(S11="","",IF(S11&lt;=500,"Renew soon",IF(T11&lt;=30,"Renew soon","Current")))</f>
        <v/>
      </c>
      <c r="V11" s="4" t="inlineStr">
        <is>
          <t>Invoice awaiting payment approval.</t>
        </is>
      </c>
    </row>
    <row r="12" ht="30" customHeight="1">
      <c r="A12" s="2" t="n"/>
      <c r="B12" s="28" t="n"/>
      <c r="C12" s="2" t="n"/>
      <c r="D12" s="4" t="n"/>
      <c r="E12" s="2" t="n"/>
      <c r="F12" s="5" t="n"/>
      <c r="G12" s="5" t="n"/>
      <c r="H12" s="5" t="n"/>
      <c r="I12" s="5" t="n"/>
      <c r="J12" s="6">
        <f>IF(OR(G12="",I12=""),"",MAX(0,I12-G12))</f>
        <v/>
      </c>
      <c r="K12" s="29">
        <f>IF(F12="","",IFERROR(VLOOKUP(F12,'Rates'!$A$2:$D$10,4,FALSE),""))</f>
        <v/>
      </c>
      <c r="L12" s="29">
        <f>IF(OR(H12="",K12=""),"",IFERROR(H12/1000*K12,0))</f>
        <v/>
      </c>
      <c r="M12" s="29">
        <f>IF(OR(L12="",H12=""),"",IFERROR(L12/H12,0))</f>
        <v/>
      </c>
      <c r="N12" s="28" t="n"/>
      <c r="O12" s="30">
        <f>IF(OR(N12="",H12="",C12=""),"",IFERROR(N12+H12/AVERAGEIFS($J$2:$J$101,$C$2:$C$101,C12),""))</f>
        <v/>
      </c>
      <c r="P12" s="2" t="n"/>
      <c r="Q12" s="4" t="n"/>
      <c r="R12" s="2" t="n"/>
      <c r="S12" s="6">
        <f>IF(OR(G12="",H12="",I12=""),"",MAX(0,G12+H12-I12))</f>
        <v/>
      </c>
      <c r="T12" s="6">
        <f>IF(O12="","",MAX(0,O12-TODAY()))</f>
        <v/>
      </c>
      <c r="U12" s="9">
        <f>IF(S12="","",IF(S12&lt;=500,"Renew soon",IF(T12&lt;=30,"Renew soon","Current")))</f>
        <v/>
      </c>
      <c r="V12" s="4" t="n"/>
    </row>
    <row r="13" ht="30" customHeight="1">
      <c r="A13" s="2" t="n"/>
      <c r="B13" s="28" t="n"/>
      <c r="C13" s="2" t="n"/>
      <c r="D13" s="4" t="n"/>
      <c r="E13" s="2" t="n"/>
      <c r="F13" s="5" t="n"/>
      <c r="G13" s="5" t="n"/>
      <c r="H13" s="5" t="n"/>
      <c r="I13" s="5" t="n"/>
      <c r="J13" s="10">
        <f>IF(OR(G13="",I13=""),"",MAX(0,I13-G13))</f>
        <v/>
      </c>
      <c r="K13" s="31">
        <f>IF(F13="","",IFERROR(VLOOKUP(F13,'Rates'!$A$2:$D$10,4,FALSE),""))</f>
        <v/>
      </c>
      <c r="L13" s="31">
        <f>IF(OR(H13="",K13=""),"",IFERROR(H13/1000*K13,0))</f>
        <v/>
      </c>
      <c r="M13" s="31">
        <f>IF(OR(L13="",H13=""),"",IFERROR(L13/H13,0))</f>
        <v/>
      </c>
      <c r="N13" s="28" t="n"/>
      <c r="O13" s="32">
        <f>IF(OR(N13="",H13="",C13=""),"",IFERROR(N13+H13/AVERAGEIFS($J$2:$J$101,$C$2:$C$101,C13),""))</f>
        <v/>
      </c>
      <c r="P13" s="2" t="n"/>
      <c r="Q13" s="4" t="n"/>
      <c r="R13" s="2" t="n"/>
      <c r="S13" s="10">
        <f>IF(OR(G13="",H13="",I13=""),"",MAX(0,G13+H13-I13))</f>
        <v/>
      </c>
      <c r="T13" s="10">
        <f>IF(O13="","",MAX(0,O13-TODAY()))</f>
        <v/>
      </c>
      <c r="U13" s="13">
        <f>IF(S13="","",IF(S13&lt;=500,"Renew soon",IF(T13&lt;=30,"Renew soon","Current")))</f>
        <v/>
      </c>
      <c r="V13" s="4" t="n"/>
    </row>
    <row r="14" ht="30" customHeight="1">
      <c r="A14" s="2" t="n"/>
      <c r="B14" s="28" t="n"/>
      <c r="C14" s="2" t="n"/>
      <c r="D14" s="4" t="n"/>
      <c r="E14" s="2" t="n"/>
      <c r="F14" s="5" t="n"/>
      <c r="G14" s="5" t="n"/>
      <c r="H14" s="5" t="n"/>
      <c r="I14" s="5" t="n"/>
      <c r="J14" s="6">
        <f>IF(OR(G14="",I14=""),"",MAX(0,I14-G14))</f>
        <v/>
      </c>
      <c r="K14" s="29">
        <f>IF(F14="","",IFERROR(VLOOKUP(F14,'Rates'!$A$2:$D$10,4,FALSE),""))</f>
        <v/>
      </c>
      <c r="L14" s="29">
        <f>IF(OR(H14="",K14=""),"",IFERROR(H14/1000*K14,0))</f>
        <v/>
      </c>
      <c r="M14" s="29">
        <f>IF(OR(L14="",H14=""),"",IFERROR(L14/H14,0))</f>
        <v/>
      </c>
      <c r="N14" s="28" t="n"/>
      <c r="O14" s="30">
        <f>IF(OR(N14="",H14="",C14=""),"",IFERROR(N14+H14/AVERAGEIFS($J$2:$J$101,$C$2:$C$101,C14),""))</f>
        <v/>
      </c>
      <c r="P14" s="2" t="n"/>
      <c r="Q14" s="4" t="n"/>
      <c r="R14" s="2" t="n"/>
      <c r="S14" s="6">
        <f>IF(OR(G14="",H14="",I14=""),"",MAX(0,G14+H14-I14))</f>
        <v/>
      </c>
      <c r="T14" s="6">
        <f>IF(O14="","",MAX(0,O14-TODAY()))</f>
        <v/>
      </c>
      <c r="U14" s="9">
        <f>IF(S14="","",IF(S14&lt;=500,"Renew soon",IF(T14&lt;=30,"Renew soon","Current")))</f>
        <v/>
      </c>
      <c r="V14" s="4" t="n"/>
    </row>
    <row r="15" ht="30" customHeight="1">
      <c r="A15" s="2" t="n"/>
      <c r="B15" s="28" t="n"/>
      <c r="C15" s="2" t="n"/>
      <c r="D15" s="4" t="n"/>
      <c r="E15" s="2" t="n"/>
      <c r="F15" s="5" t="n"/>
      <c r="G15" s="5" t="n"/>
      <c r="H15" s="5" t="n"/>
      <c r="I15" s="5" t="n"/>
      <c r="J15" s="10">
        <f>IF(OR(G15="",I15=""),"",MAX(0,I15-G15))</f>
        <v/>
      </c>
      <c r="K15" s="31">
        <f>IF(F15="","",IFERROR(VLOOKUP(F15,'Rates'!$A$2:$D$10,4,FALSE),""))</f>
        <v/>
      </c>
      <c r="L15" s="31">
        <f>IF(OR(H15="",K15=""),"",IFERROR(H15/1000*K15,0))</f>
        <v/>
      </c>
      <c r="M15" s="31">
        <f>IF(OR(L15="",H15=""),"",IFERROR(L15/H15,0))</f>
        <v/>
      </c>
      <c r="N15" s="28" t="n"/>
      <c r="O15" s="32">
        <f>IF(OR(N15="",H15="",C15=""),"",IFERROR(N15+H15/AVERAGEIFS($J$2:$J$101,$C$2:$C$101,C15),""))</f>
        <v/>
      </c>
      <c r="P15" s="2" t="n"/>
      <c r="Q15" s="4" t="n"/>
      <c r="R15" s="2" t="n"/>
      <c r="S15" s="10">
        <f>IF(OR(G15="",H15="",I15=""),"",MAX(0,G15+H15-I15))</f>
        <v/>
      </c>
      <c r="T15" s="10">
        <f>IF(O15="","",MAX(0,O15-TODAY()))</f>
        <v/>
      </c>
      <c r="U15" s="13">
        <f>IF(S15="","",IF(S15&lt;=500,"Renew soon",IF(T15&lt;=30,"Renew soon","Current")))</f>
        <v/>
      </c>
      <c r="V15" s="4" t="n"/>
    </row>
    <row r="16" ht="30" customHeight="1">
      <c r="A16" s="2" t="n"/>
      <c r="B16" s="28" t="n"/>
      <c r="C16" s="2" t="n"/>
      <c r="D16" s="4" t="n"/>
      <c r="E16" s="2" t="n"/>
      <c r="F16" s="5" t="n"/>
      <c r="G16" s="5" t="n"/>
      <c r="H16" s="5" t="n"/>
      <c r="I16" s="5" t="n"/>
      <c r="J16" s="6">
        <f>IF(OR(G16="",I16=""),"",MAX(0,I16-G16))</f>
        <v/>
      </c>
      <c r="K16" s="29">
        <f>IF(F16="","",IFERROR(VLOOKUP(F16,'Rates'!$A$2:$D$10,4,FALSE),""))</f>
        <v/>
      </c>
      <c r="L16" s="29">
        <f>IF(OR(H16="",K16=""),"",IFERROR(H16/1000*K16,0))</f>
        <v/>
      </c>
      <c r="M16" s="29">
        <f>IF(OR(L16="",H16=""),"",IFERROR(L16/H16,0))</f>
        <v/>
      </c>
      <c r="N16" s="28" t="n"/>
      <c r="O16" s="30">
        <f>IF(OR(N16="",H16="",C16=""),"",IFERROR(N16+H16/AVERAGEIFS($J$2:$J$101,$C$2:$C$101,C16),""))</f>
        <v/>
      </c>
      <c r="P16" s="2" t="n"/>
      <c r="Q16" s="4" t="n"/>
      <c r="R16" s="2" t="n"/>
      <c r="S16" s="6">
        <f>IF(OR(G16="",H16="",I16=""),"",MAX(0,G16+H16-I16))</f>
        <v/>
      </c>
      <c r="T16" s="6">
        <f>IF(O16="","",MAX(0,O16-TODAY()))</f>
        <v/>
      </c>
      <c r="U16" s="9">
        <f>IF(S16="","",IF(S16&lt;=500,"Renew soon",IF(T16&lt;=30,"Renew soon","Current")))</f>
        <v/>
      </c>
      <c r="V16" s="4" t="n"/>
    </row>
    <row r="17" ht="30" customHeight="1">
      <c r="A17" s="2" t="n"/>
      <c r="B17" s="28" t="n"/>
      <c r="C17" s="2" t="n"/>
      <c r="D17" s="4" t="n"/>
      <c r="E17" s="2" t="n"/>
      <c r="F17" s="5" t="n"/>
      <c r="G17" s="5" t="n"/>
      <c r="H17" s="5" t="n"/>
      <c r="I17" s="5" t="n"/>
      <c r="J17" s="10">
        <f>IF(OR(G17="",I17=""),"",MAX(0,I17-G17))</f>
        <v/>
      </c>
      <c r="K17" s="31">
        <f>IF(F17="","",IFERROR(VLOOKUP(F17,'Rates'!$A$2:$D$10,4,FALSE),""))</f>
        <v/>
      </c>
      <c r="L17" s="31">
        <f>IF(OR(H17="",K17=""),"",IFERROR(H17/1000*K17,0))</f>
        <v/>
      </c>
      <c r="M17" s="31">
        <f>IF(OR(L17="",H17=""),"",IFERROR(L17/H17,0))</f>
        <v/>
      </c>
      <c r="N17" s="28" t="n"/>
      <c r="O17" s="32">
        <f>IF(OR(N17="",H17="",C17=""),"",IFERROR(N17+H17/AVERAGEIFS($J$2:$J$101,$C$2:$C$101,C17),""))</f>
        <v/>
      </c>
      <c r="P17" s="2" t="n"/>
      <c r="Q17" s="4" t="n"/>
      <c r="R17" s="2" t="n"/>
      <c r="S17" s="10">
        <f>IF(OR(G17="",H17="",I17=""),"",MAX(0,G17+H17-I17))</f>
        <v/>
      </c>
      <c r="T17" s="10">
        <f>IF(O17="","",MAX(0,O17-TODAY()))</f>
        <v/>
      </c>
      <c r="U17" s="13">
        <f>IF(S17="","",IF(S17&lt;=500,"Renew soon",IF(T17&lt;=30,"Renew soon","Current")))</f>
        <v/>
      </c>
      <c r="V17" s="4" t="n"/>
    </row>
    <row r="18" ht="30" customHeight="1">
      <c r="A18" s="2" t="n"/>
      <c r="B18" s="28" t="n"/>
      <c r="C18" s="2" t="n"/>
      <c r="D18" s="4" t="n"/>
      <c r="E18" s="2" t="n"/>
      <c r="F18" s="5" t="n"/>
      <c r="G18" s="5" t="n"/>
      <c r="H18" s="5" t="n"/>
      <c r="I18" s="5" t="n"/>
      <c r="J18" s="6">
        <f>IF(OR(G18="",I18=""),"",MAX(0,I18-G18))</f>
        <v/>
      </c>
      <c r="K18" s="29">
        <f>IF(F18="","",IFERROR(VLOOKUP(F18,'Rates'!$A$2:$D$10,4,FALSE),""))</f>
        <v/>
      </c>
      <c r="L18" s="29">
        <f>IF(OR(H18="",K18=""),"",IFERROR(H18/1000*K18,0))</f>
        <v/>
      </c>
      <c r="M18" s="29">
        <f>IF(OR(L18="",H18=""),"",IFERROR(L18/H18,0))</f>
        <v/>
      </c>
      <c r="N18" s="28" t="n"/>
      <c r="O18" s="30">
        <f>IF(OR(N18="",H18="",C18=""),"",IFERROR(N18+H18/AVERAGEIFS($J$2:$J$101,$C$2:$C$101,C18),""))</f>
        <v/>
      </c>
      <c r="P18" s="2" t="n"/>
      <c r="Q18" s="4" t="n"/>
      <c r="R18" s="2" t="n"/>
      <c r="S18" s="6">
        <f>IF(OR(G18="",H18="",I18=""),"",MAX(0,G18+H18-I18))</f>
        <v/>
      </c>
      <c r="T18" s="6">
        <f>IF(O18="","",MAX(0,O18-TODAY()))</f>
        <v/>
      </c>
      <c r="U18" s="9">
        <f>IF(S18="","",IF(S18&lt;=500,"Renew soon",IF(T18&lt;=30,"Renew soon","Current")))</f>
        <v/>
      </c>
      <c r="V18" s="4" t="n"/>
    </row>
    <row r="19" ht="30" customHeight="1">
      <c r="A19" s="2" t="n"/>
      <c r="B19" s="28" t="n"/>
      <c r="C19" s="2" t="n"/>
      <c r="D19" s="4" t="n"/>
      <c r="E19" s="2" t="n"/>
      <c r="F19" s="5" t="n"/>
      <c r="G19" s="5" t="n"/>
      <c r="H19" s="5" t="n"/>
      <c r="I19" s="5" t="n"/>
      <c r="J19" s="10">
        <f>IF(OR(G19="",I19=""),"",MAX(0,I19-G19))</f>
        <v/>
      </c>
      <c r="K19" s="31">
        <f>IF(F19="","",IFERROR(VLOOKUP(F19,'Rates'!$A$2:$D$10,4,FALSE),""))</f>
        <v/>
      </c>
      <c r="L19" s="31">
        <f>IF(OR(H19="",K19=""),"",IFERROR(H19/1000*K19,0))</f>
        <v/>
      </c>
      <c r="M19" s="31">
        <f>IF(OR(L19="",H19=""),"",IFERROR(L19/H19,0))</f>
        <v/>
      </c>
      <c r="N19" s="28" t="n"/>
      <c r="O19" s="32">
        <f>IF(OR(N19="",H19="",C19=""),"",IFERROR(N19+H19/AVERAGEIFS($J$2:$J$101,$C$2:$C$101,C19),""))</f>
        <v/>
      </c>
      <c r="P19" s="2" t="n"/>
      <c r="Q19" s="4" t="n"/>
      <c r="R19" s="2" t="n"/>
      <c r="S19" s="10">
        <f>IF(OR(G19="",H19="",I19=""),"",MAX(0,G19+H19-I19))</f>
        <v/>
      </c>
      <c r="T19" s="10">
        <f>IF(O19="","",MAX(0,O19-TODAY()))</f>
        <v/>
      </c>
      <c r="U19" s="13">
        <f>IF(S19="","",IF(S19&lt;=500,"Renew soon",IF(T19&lt;=30,"Renew soon","Current")))</f>
        <v/>
      </c>
      <c r="V19" s="4" t="n"/>
    </row>
    <row r="20" ht="30" customHeight="1">
      <c r="A20" s="2" t="n"/>
      <c r="B20" s="28" t="n"/>
      <c r="C20" s="2" t="n"/>
      <c r="D20" s="4" t="n"/>
      <c r="E20" s="2" t="n"/>
      <c r="F20" s="5" t="n"/>
      <c r="G20" s="5" t="n"/>
      <c r="H20" s="5" t="n"/>
      <c r="I20" s="5" t="n"/>
      <c r="J20" s="6">
        <f>IF(OR(G20="",I20=""),"",MAX(0,I20-G20))</f>
        <v/>
      </c>
      <c r="K20" s="29">
        <f>IF(F20="","",IFERROR(VLOOKUP(F20,'Rates'!$A$2:$D$10,4,FALSE),""))</f>
        <v/>
      </c>
      <c r="L20" s="29">
        <f>IF(OR(H20="",K20=""),"",IFERROR(H20/1000*K20,0))</f>
        <v/>
      </c>
      <c r="M20" s="29">
        <f>IF(OR(L20="",H20=""),"",IFERROR(L20/H20,0))</f>
        <v/>
      </c>
      <c r="N20" s="28" t="n"/>
      <c r="O20" s="30">
        <f>IF(OR(N20="",H20="",C20=""),"",IFERROR(N20+H20/AVERAGEIFS($J$2:$J$101,$C$2:$C$101,C20),""))</f>
        <v/>
      </c>
      <c r="P20" s="2" t="n"/>
      <c r="Q20" s="4" t="n"/>
      <c r="R20" s="2" t="n"/>
      <c r="S20" s="6">
        <f>IF(OR(G20="",H20="",I20=""),"",MAX(0,G20+H20-I20))</f>
        <v/>
      </c>
      <c r="T20" s="6">
        <f>IF(O20="","",MAX(0,O20-TODAY()))</f>
        <v/>
      </c>
      <c r="U20" s="9">
        <f>IF(S20="","",IF(S20&lt;=500,"Renew soon",IF(T20&lt;=30,"Renew soon","Current")))</f>
        <v/>
      </c>
      <c r="V20" s="4" t="n"/>
    </row>
    <row r="21" ht="30" customHeight="1">
      <c r="A21" s="2" t="n"/>
      <c r="B21" s="28" t="n"/>
      <c r="C21" s="2" t="n"/>
      <c r="D21" s="4" t="n"/>
      <c r="E21" s="2" t="n"/>
      <c r="F21" s="5" t="n"/>
      <c r="G21" s="5" t="n"/>
      <c r="H21" s="5" t="n"/>
      <c r="I21" s="5" t="n"/>
      <c r="J21" s="10">
        <f>IF(OR(G21="",I21=""),"",MAX(0,I21-G21))</f>
        <v/>
      </c>
      <c r="K21" s="31">
        <f>IF(F21="","",IFERROR(VLOOKUP(F21,'Rates'!$A$2:$D$10,4,FALSE),""))</f>
        <v/>
      </c>
      <c r="L21" s="31">
        <f>IF(OR(H21="",K21=""),"",IFERROR(H21/1000*K21,0))</f>
        <v/>
      </c>
      <c r="M21" s="31">
        <f>IF(OR(L21="",H21=""),"",IFERROR(L21/H21,0))</f>
        <v/>
      </c>
      <c r="N21" s="28" t="n"/>
      <c r="O21" s="32">
        <f>IF(OR(N21="",H21="",C21=""),"",IFERROR(N21+H21/AVERAGEIFS($J$2:$J$101,$C$2:$C$101,C21),""))</f>
        <v/>
      </c>
      <c r="P21" s="2" t="n"/>
      <c r="Q21" s="4" t="n"/>
      <c r="R21" s="2" t="n"/>
      <c r="S21" s="10">
        <f>IF(OR(G21="",H21="",I21=""),"",MAX(0,G21+H21-I21))</f>
        <v/>
      </c>
      <c r="T21" s="10">
        <f>IF(O21="","",MAX(0,O21-TODAY()))</f>
        <v/>
      </c>
      <c r="U21" s="13">
        <f>IF(S21="","",IF(S21&lt;=500,"Renew soon",IF(T21&lt;=30,"Renew soon","Current")))</f>
        <v/>
      </c>
      <c r="V21" s="4" t="n"/>
    </row>
    <row r="22" ht="30" customHeight="1">
      <c r="A22" s="2" t="n"/>
      <c r="B22" s="28" t="n"/>
      <c r="C22" s="2" t="n"/>
      <c r="D22" s="4" t="n"/>
      <c r="E22" s="2" t="n"/>
      <c r="F22" s="5" t="n"/>
      <c r="G22" s="5" t="n"/>
      <c r="H22" s="5" t="n"/>
      <c r="I22" s="5" t="n"/>
      <c r="J22" s="6">
        <f>IF(OR(G22="",I22=""),"",MAX(0,I22-G22))</f>
        <v/>
      </c>
      <c r="K22" s="29">
        <f>IF(F22="","",IFERROR(VLOOKUP(F22,'Rates'!$A$2:$D$10,4,FALSE),""))</f>
        <v/>
      </c>
      <c r="L22" s="29">
        <f>IF(OR(H22="",K22=""),"",IFERROR(H22/1000*K22,0))</f>
        <v/>
      </c>
      <c r="M22" s="29">
        <f>IF(OR(L22="",H22=""),"",IFERROR(L22/H22,0))</f>
        <v/>
      </c>
      <c r="N22" s="28" t="n"/>
      <c r="O22" s="30">
        <f>IF(OR(N22="",H22="",C22=""),"",IFERROR(N22+H22/AVERAGEIFS($J$2:$J$101,$C$2:$C$101,C22),""))</f>
        <v/>
      </c>
      <c r="P22" s="2" t="n"/>
      <c r="Q22" s="4" t="n"/>
      <c r="R22" s="2" t="n"/>
      <c r="S22" s="6">
        <f>IF(OR(G22="",H22="",I22=""),"",MAX(0,G22+H22-I22))</f>
        <v/>
      </c>
      <c r="T22" s="6">
        <f>IF(O22="","",MAX(0,O22-TODAY()))</f>
        <v/>
      </c>
      <c r="U22" s="9">
        <f>IF(S22="","",IF(S22&lt;=500,"Renew soon",IF(T22&lt;=30,"Renew soon","Current")))</f>
        <v/>
      </c>
      <c r="V22" s="4" t="n"/>
    </row>
    <row r="23" ht="30" customHeight="1">
      <c r="A23" s="2" t="n"/>
      <c r="B23" s="28" t="n"/>
      <c r="C23" s="2" t="n"/>
      <c r="D23" s="4" t="n"/>
      <c r="E23" s="2" t="n"/>
      <c r="F23" s="5" t="n"/>
      <c r="G23" s="5" t="n"/>
      <c r="H23" s="5" t="n"/>
      <c r="I23" s="5" t="n"/>
      <c r="J23" s="10">
        <f>IF(OR(G23="",I23=""),"",MAX(0,I23-G23))</f>
        <v/>
      </c>
      <c r="K23" s="31">
        <f>IF(F23="","",IFERROR(VLOOKUP(F23,'Rates'!$A$2:$D$10,4,FALSE),""))</f>
        <v/>
      </c>
      <c r="L23" s="31">
        <f>IF(OR(H23="",K23=""),"",IFERROR(H23/1000*K23,0))</f>
        <v/>
      </c>
      <c r="M23" s="31">
        <f>IF(OR(L23="",H23=""),"",IFERROR(L23/H23,0))</f>
        <v/>
      </c>
      <c r="N23" s="28" t="n"/>
      <c r="O23" s="32">
        <f>IF(OR(N23="",H23="",C23=""),"",IFERROR(N23+H23/AVERAGEIFS($J$2:$J$101,$C$2:$C$101,C23),""))</f>
        <v/>
      </c>
      <c r="P23" s="2" t="n"/>
      <c r="Q23" s="4" t="n"/>
      <c r="R23" s="2" t="n"/>
      <c r="S23" s="10">
        <f>IF(OR(G23="",H23="",I23=""),"",MAX(0,G23+H23-I23))</f>
        <v/>
      </c>
      <c r="T23" s="10">
        <f>IF(O23="","",MAX(0,O23-TODAY()))</f>
        <v/>
      </c>
      <c r="U23" s="13">
        <f>IF(S23="","",IF(S23&lt;=500,"Renew soon",IF(T23&lt;=30,"Renew soon","Current")))</f>
        <v/>
      </c>
      <c r="V23" s="4" t="n"/>
    </row>
    <row r="24" ht="30" customHeight="1">
      <c r="A24" s="2" t="n"/>
      <c r="B24" s="28" t="n"/>
      <c r="C24" s="2" t="n"/>
      <c r="D24" s="4" t="n"/>
      <c r="E24" s="2" t="n"/>
      <c r="F24" s="5" t="n"/>
      <c r="G24" s="5" t="n"/>
      <c r="H24" s="5" t="n"/>
      <c r="I24" s="5" t="n"/>
      <c r="J24" s="6">
        <f>IF(OR(G24="",I24=""),"",MAX(0,I24-G24))</f>
        <v/>
      </c>
      <c r="K24" s="29">
        <f>IF(F24="","",IFERROR(VLOOKUP(F24,'Rates'!$A$2:$D$10,4,FALSE),""))</f>
        <v/>
      </c>
      <c r="L24" s="29">
        <f>IF(OR(H24="",K24=""),"",IFERROR(H24/1000*K24,0))</f>
        <v/>
      </c>
      <c r="M24" s="29">
        <f>IF(OR(L24="",H24=""),"",IFERROR(L24/H24,0))</f>
        <v/>
      </c>
      <c r="N24" s="28" t="n"/>
      <c r="O24" s="30">
        <f>IF(OR(N24="",H24="",C24=""),"",IFERROR(N24+H24/AVERAGEIFS($J$2:$J$101,$C$2:$C$101,C24),""))</f>
        <v/>
      </c>
      <c r="P24" s="2" t="n"/>
      <c r="Q24" s="4" t="n"/>
      <c r="R24" s="2" t="n"/>
      <c r="S24" s="6">
        <f>IF(OR(G24="",H24="",I24=""),"",MAX(0,G24+H24-I24))</f>
        <v/>
      </c>
      <c r="T24" s="6">
        <f>IF(O24="","",MAX(0,O24-TODAY()))</f>
        <v/>
      </c>
      <c r="U24" s="9">
        <f>IF(S24="","",IF(S24&lt;=500,"Renew soon",IF(T24&lt;=30,"Renew soon","Current")))</f>
        <v/>
      </c>
      <c r="V24" s="4" t="n"/>
    </row>
    <row r="25" ht="30" customHeight="1">
      <c r="A25" s="2" t="n"/>
      <c r="B25" s="28" t="n"/>
      <c r="C25" s="2" t="n"/>
      <c r="D25" s="4" t="n"/>
      <c r="E25" s="2" t="n"/>
      <c r="F25" s="5" t="n"/>
      <c r="G25" s="5" t="n"/>
      <c r="H25" s="5" t="n"/>
      <c r="I25" s="5" t="n"/>
      <c r="J25" s="10">
        <f>IF(OR(G25="",I25=""),"",MAX(0,I25-G25))</f>
        <v/>
      </c>
      <c r="K25" s="31">
        <f>IF(F25="","",IFERROR(VLOOKUP(F25,'Rates'!$A$2:$D$10,4,FALSE),""))</f>
        <v/>
      </c>
      <c r="L25" s="31">
        <f>IF(OR(H25="",K25=""),"",IFERROR(H25/1000*K25,0))</f>
        <v/>
      </c>
      <c r="M25" s="31">
        <f>IF(OR(L25="",H25=""),"",IFERROR(L25/H25,0))</f>
        <v/>
      </c>
      <c r="N25" s="28" t="n"/>
      <c r="O25" s="32">
        <f>IF(OR(N25="",H25="",C25=""),"",IFERROR(N25+H25/AVERAGEIFS($J$2:$J$101,$C$2:$C$101,C25),""))</f>
        <v/>
      </c>
      <c r="P25" s="2" t="n"/>
      <c r="Q25" s="4" t="n"/>
      <c r="R25" s="2" t="n"/>
      <c r="S25" s="10">
        <f>IF(OR(G25="",H25="",I25=""),"",MAX(0,G25+H25-I25))</f>
        <v/>
      </c>
      <c r="T25" s="10">
        <f>IF(O25="","",MAX(0,O25-TODAY()))</f>
        <v/>
      </c>
      <c r="U25" s="13">
        <f>IF(S25="","",IF(S25&lt;=500,"Renew soon",IF(T25&lt;=30,"Renew soon","Current")))</f>
        <v/>
      </c>
      <c r="V25" s="4" t="n"/>
    </row>
    <row r="26" ht="30" customHeight="1">
      <c r="A26" s="2" t="n"/>
      <c r="B26" s="28" t="n"/>
      <c r="C26" s="2" t="n"/>
      <c r="D26" s="4" t="n"/>
      <c r="E26" s="2" t="n"/>
      <c r="F26" s="5" t="n"/>
      <c r="G26" s="5" t="n"/>
      <c r="H26" s="5" t="n"/>
      <c r="I26" s="5" t="n"/>
      <c r="J26" s="6">
        <f>IF(OR(G26="",I26=""),"",MAX(0,I26-G26))</f>
        <v/>
      </c>
      <c r="K26" s="29">
        <f>IF(F26="","",IFERROR(VLOOKUP(F26,'Rates'!$A$2:$D$10,4,FALSE),""))</f>
        <v/>
      </c>
      <c r="L26" s="29">
        <f>IF(OR(H26="",K26=""),"",IFERROR(H26/1000*K26,0))</f>
        <v/>
      </c>
      <c r="M26" s="29">
        <f>IF(OR(L26="",H26=""),"",IFERROR(L26/H26,0))</f>
        <v/>
      </c>
      <c r="N26" s="28" t="n"/>
      <c r="O26" s="30">
        <f>IF(OR(N26="",H26="",C26=""),"",IFERROR(N26+H26/AVERAGEIFS($J$2:$J$101,$C$2:$C$101,C26),""))</f>
        <v/>
      </c>
      <c r="P26" s="2" t="n"/>
      <c r="Q26" s="4" t="n"/>
      <c r="R26" s="2" t="n"/>
      <c r="S26" s="6">
        <f>IF(OR(G26="",H26="",I26=""),"",MAX(0,G26+H26-I26))</f>
        <v/>
      </c>
      <c r="T26" s="6">
        <f>IF(O26="","",MAX(0,O26-TODAY()))</f>
        <v/>
      </c>
      <c r="U26" s="9">
        <f>IF(S26="","",IF(S26&lt;=500,"Renew soon",IF(T26&lt;=30,"Renew soon","Current")))</f>
        <v/>
      </c>
      <c r="V26" s="4" t="n"/>
    </row>
    <row r="27" ht="30" customHeight="1">
      <c r="A27" s="2" t="n"/>
      <c r="B27" s="28" t="n"/>
      <c r="C27" s="2" t="n"/>
      <c r="D27" s="4" t="n"/>
      <c r="E27" s="2" t="n"/>
      <c r="F27" s="5" t="n"/>
      <c r="G27" s="5" t="n"/>
      <c r="H27" s="5" t="n"/>
      <c r="I27" s="5" t="n"/>
      <c r="J27" s="10">
        <f>IF(OR(G27="",I27=""),"",MAX(0,I27-G27))</f>
        <v/>
      </c>
      <c r="K27" s="31">
        <f>IF(F27="","",IFERROR(VLOOKUP(F27,'Rates'!$A$2:$D$10,4,FALSE),""))</f>
        <v/>
      </c>
      <c r="L27" s="31">
        <f>IF(OR(H27="",K27=""),"",IFERROR(H27/1000*K27,0))</f>
        <v/>
      </c>
      <c r="M27" s="31">
        <f>IF(OR(L27="",H27=""),"",IFERROR(L27/H27,0))</f>
        <v/>
      </c>
      <c r="N27" s="28" t="n"/>
      <c r="O27" s="32">
        <f>IF(OR(N27="",H27="",C27=""),"",IFERROR(N27+H27/AVERAGEIFS($J$2:$J$101,$C$2:$C$101,C27),""))</f>
        <v/>
      </c>
      <c r="P27" s="2" t="n"/>
      <c r="Q27" s="4" t="n"/>
      <c r="R27" s="2" t="n"/>
      <c r="S27" s="10">
        <f>IF(OR(G27="",H27="",I27=""),"",MAX(0,G27+H27-I27))</f>
        <v/>
      </c>
      <c r="T27" s="10">
        <f>IF(O27="","",MAX(0,O27-TODAY()))</f>
        <v/>
      </c>
      <c r="U27" s="13">
        <f>IF(S27="","",IF(S27&lt;=500,"Renew soon",IF(T27&lt;=30,"Renew soon","Current")))</f>
        <v/>
      </c>
      <c r="V27" s="4" t="n"/>
    </row>
    <row r="28" ht="30" customHeight="1">
      <c r="A28" s="2" t="n"/>
      <c r="B28" s="28" t="n"/>
      <c r="C28" s="2" t="n"/>
      <c r="D28" s="4" t="n"/>
      <c r="E28" s="2" t="n"/>
      <c r="F28" s="5" t="n"/>
      <c r="G28" s="5" t="n"/>
      <c r="H28" s="5" t="n"/>
      <c r="I28" s="5" t="n"/>
      <c r="J28" s="6">
        <f>IF(OR(G28="",I28=""),"",MAX(0,I28-G28))</f>
        <v/>
      </c>
      <c r="K28" s="29">
        <f>IF(F28="","",IFERROR(VLOOKUP(F28,'Rates'!$A$2:$D$10,4,FALSE),""))</f>
        <v/>
      </c>
      <c r="L28" s="29">
        <f>IF(OR(H28="",K28=""),"",IFERROR(H28/1000*K28,0))</f>
        <v/>
      </c>
      <c r="M28" s="29">
        <f>IF(OR(L28="",H28=""),"",IFERROR(L28/H28,0))</f>
        <v/>
      </c>
      <c r="N28" s="28" t="n"/>
      <c r="O28" s="30">
        <f>IF(OR(N28="",H28="",C28=""),"",IFERROR(N28+H28/AVERAGEIFS($J$2:$J$101,$C$2:$C$101,C28),""))</f>
        <v/>
      </c>
      <c r="P28" s="2" t="n"/>
      <c r="Q28" s="4" t="n"/>
      <c r="R28" s="2" t="n"/>
      <c r="S28" s="6">
        <f>IF(OR(G28="",H28="",I28=""),"",MAX(0,G28+H28-I28))</f>
        <v/>
      </c>
      <c r="T28" s="6">
        <f>IF(O28="","",MAX(0,O28-TODAY()))</f>
        <v/>
      </c>
      <c r="U28" s="9">
        <f>IF(S28="","",IF(S28&lt;=500,"Renew soon",IF(T28&lt;=30,"Renew soon","Current")))</f>
        <v/>
      </c>
      <c r="V28" s="4" t="n"/>
    </row>
    <row r="29" ht="30" customHeight="1">
      <c r="A29" s="2" t="n"/>
      <c r="B29" s="28" t="n"/>
      <c r="C29" s="2" t="n"/>
      <c r="D29" s="4" t="n"/>
      <c r="E29" s="2" t="n"/>
      <c r="F29" s="5" t="n"/>
      <c r="G29" s="5" t="n"/>
      <c r="H29" s="5" t="n"/>
      <c r="I29" s="5" t="n"/>
      <c r="J29" s="10">
        <f>IF(OR(G29="",I29=""),"",MAX(0,I29-G29))</f>
        <v/>
      </c>
      <c r="K29" s="31">
        <f>IF(F29="","",IFERROR(VLOOKUP(F29,'Rates'!$A$2:$D$10,4,FALSE),""))</f>
        <v/>
      </c>
      <c r="L29" s="31">
        <f>IF(OR(H29="",K29=""),"",IFERROR(H29/1000*K29,0))</f>
        <v/>
      </c>
      <c r="M29" s="31">
        <f>IF(OR(L29="",H29=""),"",IFERROR(L29/H29,0))</f>
        <v/>
      </c>
      <c r="N29" s="28" t="n"/>
      <c r="O29" s="32">
        <f>IF(OR(N29="",H29="",C29=""),"",IFERROR(N29+H29/AVERAGEIFS($J$2:$J$101,$C$2:$C$101,C29),""))</f>
        <v/>
      </c>
      <c r="P29" s="2" t="n"/>
      <c r="Q29" s="4" t="n"/>
      <c r="R29" s="2" t="n"/>
      <c r="S29" s="10">
        <f>IF(OR(G29="",H29="",I29=""),"",MAX(0,G29+H29-I29))</f>
        <v/>
      </c>
      <c r="T29" s="10">
        <f>IF(O29="","",MAX(0,O29-TODAY()))</f>
        <v/>
      </c>
      <c r="U29" s="13">
        <f>IF(S29="","",IF(S29&lt;=500,"Renew soon",IF(T29&lt;=30,"Renew soon","Current")))</f>
        <v/>
      </c>
      <c r="V29" s="4" t="n"/>
    </row>
    <row r="30" ht="30" customHeight="1">
      <c r="A30" s="2" t="n"/>
      <c r="B30" s="28" t="n"/>
      <c r="C30" s="2" t="n"/>
      <c r="D30" s="4" t="n"/>
      <c r="E30" s="2" t="n"/>
      <c r="F30" s="5" t="n"/>
      <c r="G30" s="5" t="n"/>
      <c r="H30" s="5" t="n"/>
      <c r="I30" s="5" t="n"/>
      <c r="J30" s="6">
        <f>IF(OR(G30="",I30=""),"",MAX(0,I30-G30))</f>
        <v/>
      </c>
      <c r="K30" s="29">
        <f>IF(F30="","",IFERROR(VLOOKUP(F30,'Rates'!$A$2:$D$10,4,FALSE),""))</f>
        <v/>
      </c>
      <c r="L30" s="29">
        <f>IF(OR(H30="",K30=""),"",IFERROR(H30/1000*K30,0))</f>
        <v/>
      </c>
      <c r="M30" s="29">
        <f>IF(OR(L30="",H30=""),"",IFERROR(L30/H30,0))</f>
        <v/>
      </c>
      <c r="N30" s="28" t="n"/>
      <c r="O30" s="30">
        <f>IF(OR(N30="",H30="",C30=""),"",IFERROR(N30+H30/AVERAGEIFS($J$2:$J$101,$C$2:$C$101,C30),""))</f>
        <v/>
      </c>
      <c r="P30" s="2" t="n"/>
      <c r="Q30" s="4" t="n"/>
      <c r="R30" s="2" t="n"/>
      <c r="S30" s="6">
        <f>IF(OR(G30="",H30="",I30=""),"",MAX(0,G30+H30-I30))</f>
        <v/>
      </c>
      <c r="T30" s="6">
        <f>IF(O30="","",MAX(0,O30-TODAY()))</f>
        <v/>
      </c>
      <c r="U30" s="9">
        <f>IF(S30="","",IF(S30&lt;=500,"Renew soon",IF(T30&lt;=30,"Renew soon","Current")))</f>
        <v/>
      </c>
      <c r="V30" s="4" t="n"/>
    </row>
    <row r="31" ht="30" customHeight="1">
      <c r="A31" s="2" t="n"/>
      <c r="B31" s="28" t="n"/>
      <c r="C31" s="2" t="n"/>
      <c r="D31" s="4" t="n"/>
      <c r="E31" s="2" t="n"/>
      <c r="F31" s="5" t="n"/>
      <c r="G31" s="5" t="n"/>
      <c r="H31" s="5" t="n"/>
      <c r="I31" s="5" t="n"/>
      <c r="J31" s="10">
        <f>IF(OR(G31="",I31=""),"",MAX(0,I31-G31))</f>
        <v/>
      </c>
      <c r="K31" s="31">
        <f>IF(F31="","",IFERROR(VLOOKUP(F31,'Rates'!$A$2:$D$10,4,FALSE),""))</f>
        <v/>
      </c>
      <c r="L31" s="31">
        <f>IF(OR(H31="",K31=""),"",IFERROR(H31/1000*K31,0))</f>
        <v/>
      </c>
      <c r="M31" s="31">
        <f>IF(OR(L31="",H31=""),"",IFERROR(L31/H31,0))</f>
        <v/>
      </c>
      <c r="N31" s="28" t="n"/>
      <c r="O31" s="32">
        <f>IF(OR(N31="",H31="",C31=""),"",IFERROR(N31+H31/AVERAGEIFS($J$2:$J$101,$C$2:$C$101,C31),""))</f>
        <v/>
      </c>
      <c r="P31" s="2" t="n"/>
      <c r="Q31" s="4" t="n"/>
      <c r="R31" s="2" t="n"/>
      <c r="S31" s="10">
        <f>IF(OR(G31="",H31="",I31=""),"",MAX(0,G31+H31-I31))</f>
        <v/>
      </c>
      <c r="T31" s="10">
        <f>IF(O31="","",MAX(0,O31-TODAY()))</f>
        <v/>
      </c>
      <c r="U31" s="13">
        <f>IF(S31="","",IF(S31&lt;=500,"Renew soon",IF(T31&lt;=30,"Renew soon","Current")))</f>
        <v/>
      </c>
      <c r="V31" s="4" t="n"/>
    </row>
    <row r="32" ht="30" customHeight="1">
      <c r="A32" s="2" t="n"/>
      <c r="B32" s="28" t="n"/>
      <c r="C32" s="2" t="n"/>
      <c r="D32" s="4" t="n"/>
      <c r="E32" s="2" t="n"/>
      <c r="F32" s="5" t="n"/>
      <c r="G32" s="5" t="n"/>
      <c r="H32" s="5" t="n"/>
      <c r="I32" s="5" t="n"/>
      <c r="J32" s="6">
        <f>IF(OR(G32="",I32=""),"",MAX(0,I32-G32))</f>
        <v/>
      </c>
      <c r="K32" s="29">
        <f>IF(F32="","",IFERROR(VLOOKUP(F32,'Rates'!$A$2:$D$10,4,FALSE),""))</f>
        <v/>
      </c>
      <c r="L32" s="29">
        <f>IF(OR(H32="",K32=""),"",IFERROR(H32/1000*K32,0))</f>
        <v/>
      </c>
      <c r="M32" s="29">
        <f>IF(OR(L32="",H32=""),"",IFERROR(L32/H32,0))</f>
        <v/>
      </c>
      <c r="N32" s="28" t="n"/>
      <c r="O32" s="30">
        <f>IF(OR(N32="",H32="",C32=""),"",IFERROR(N32+H32/AVERAGEIFS($J$2:$J$101,$C$2:$C$101,C32),""))</f>
        <v/>
      </c>
      <c r="P32" s="2" t="n"/>
      <c r="Q32" s="4" t="n"/>
      <c r="R32" s="2" t="n"/>
      <c r="S32" s="6">
        <f>IF(OR(G32="",H32="",I32=""),"",MAX(0,G32+H32-I32))</f>
        <v/>
      </c>
      <c r="T32" s="6">
        <f>IF(O32="","",MAX(0,O32-TODAY()))</f>
        <v/>
      </c>
      <c r="U32" s="9">
        <f>IF(S32="","",IF(S32&lt;=500,"Renew soon",IF(T32&lt;=30,"Renew soon","Current")))</f>
        <v/>
      </c>
      <c r="V32" s="4" t="n"/>
    </row>
    <row r="33" ht="30" customHeight="1">
      <c r="A33" s="2" t="n"/>
      <c r="B33" s="28" t="n"/>
      <c r="C33" s="2" t="n"/>
      <c r="D33" s="4" t="n"/>
      <c r="E33" s="2" t="n"/>
      <c r="F33" s="5" t="n"/>
      <c r="G33" s="5" t="n"/>
      <c r="H33" s="5" t="n"/>
      <c r="I33" s="5" t="n"/>
      <c r="J33" s="10">
        <f>IF(OR(G33="",I33=""),"",MAX(0,I33-G33))</f>
        <v/>
      </c>
      <c r="K33" s="31">
        <f>IF(F33="","",IFERROR(VLOOKUP(F33,'Rates'!$A$2:$D$10,4,FALSE),""))</f>
        <v/>
      </c>
      <c r="L33" s="31">
        <f>IF(OR(H33="",K33=""),"",IFERROR(H33/1000*K33,0))</f>
        <v/>
      </c>
      <c r="M33" s="31">
        <f>IF(OR(L33="",H33=""),"",IFERROR(L33/H33,0))</f>
        <v/>
      </c>
      <c r="N33" s="28" t="n"/>
      <c r="O33" s="32">
        <f>IF(OR(N33="",H33="",C33=""),"",IFERROR(N33+H33/AVERAGEIFS($J$2:$J$101,$C$2:$C$101,C33),""))</f>
        <v/>
      </c>
      <c r="P33" s="2" t="n"/>
      <c r="Q33" s="4" t="n"/>
      <c r="R33" s="2" t="n"/>
      <c r="S33" s="10">
        <f>IF(OR(G33="",H33="",I33=""),"",MAX(0,G33+H33-I33))</f>
        <v/>
      </c>
      <c r="T33" s="10">
        <f>IF(O33="","",MAX(0,O33-TODAY()))</f>
        <v/>
      </c>
      <c r="U33" s="13">
        <f>IF(S33="","",IF(S33&lt;=500,"Renew soon",IF(T33&lt;=30,"Renew soon","Current")))</f>
        <v/>
      </c>
      <c r="V33" s="4" t="n"/>
    </row>
    <row r="34" ht="30" customHeight="1">
      <c r="A34" s="2" t="n"/>
      <c r="B34" s="28" t="n"/>
      <c r="C34" s="2" t="n"/>
      <c r="D34" s="4" t="n"/>
      <c r="E34" s="2" t="n"/>
      <c r="F34" s="5" t="n"/>
      <c r="G34" s="5" t="n"/>
      <c r="H34" s="5" t="n"/>
      <c r="I34" s="5" t="n"/>
      <c r="J34" s="6">
        <f>IF(OR(G34="",I34=""),"",MAX(0,I34-G34))</f>
        <v/>
      </c>
      <c r="K34" s="29">
        <f>IF(F34="","",IFERROR(VLOOKUP(F34,'Rates'!$A$2:$D$10,4,FALSE),""))</f>
        <v/>
      </c>
      <c r="L34" s="29">
        <f>IF(OR(H34="",K34=""),"",IFERROR(H34/1000*K34,0))</f>
        <v/>
      </c>
      <c r="M34" s="29">
        <f>IF(OR(L34="",H34=""),"",IFERROR(L34/H34,0))</f>
        <v/>
      </c>
      <c r="N34" s="28" t="n"/>
      <c r="O34" s="30">
        <f>IF(OR(N34="",H34="",C34=""),"",IFERROR(N34+H34/AVERAGEIFS($J$2:$J$101,$C$2:$C$101,C34),""))</f>
        <v/>
      </c>
      <c r="P34" s="2" t="n"/>
      <c r="Q34" s="4" t="n"/>
      <c r="R34" s="2" t="n"/>
      <c r="S34" s="6">
        <f>IF(OR(G34="",H34="",I34=""),"",MAX(0,G34+H34-I34))</f>
        <v/>
      </c>
      <c r="T34" s="6">
        <f>IF(O34="","",MAX(0,O34-TODAY()))</f>
        <v/>
      </c>
      <c r="U34" s="9">
        <f>IF(S34="","",IF(S34&lt;=500,"Renew soon",IF(T34&lt;=30,"Renew soon","Current")))</f>
        <v/>
      </c>
      <c r="V34" s="4" t="n"/>
    </row>
    <row r="35" ht="30" customHeight="1">
      <c r="A35" s="2" t="n"/>
      <c r="B35" s="28" t="n"/>
      <c r="C35" s="2" t="n"/>
      <c r="D35" s="4" t="n"/>
      <c r="E35" s="2" t="n"/>
      <c r="F35" s="5" t="n"/>
      <c r="G35" s="5" t="n"/>
      <c r="H35" s="5" t="n"/>
      <c r="I35" s="5" t="n"/>
      <c r="J35" s="10">
        <f>IF(OR(G35="",I35=""),"",MAX(0,I35-G35))</f>
        <v/>
      </c>
      <c r="K35" s="31">
        <f>IF(F35="","",IFERROR(VLOOKUP(F35,'Rates'!$A$2:$D$10,4,FALSE),""))</f>
        <v/>
      </c>
      <c r="L35" s="31">
        <f>IF(OR(H35="",K35=""),"",IFERROR(H35/1000*K35,0))</f>
        <v/>
      </c>
      <c r="M35" s="31">
        <f>IF(OR(L35="",H35=""),"",IFERROR(L35/H35,0))</f>
        <v/>
      </c>
      <c r="N35" s="28" t="n"/>
      <c r="O35" s="32">
        <f>IF(OR(N35="",H35="",C35=""),"",IFERROR(N35+H35/AVERAGEIFS($J$2:$J$101,$C$2:$C$101,C35),""))</f>
        <v/>
      </c>
      <c r="P35" s="2" t="n"/>
      <c r="Q35" s="4" t="n"/>
      <c r="R35" s="2" t="n"/>
      <c r="S35" s="10">
        <f>IF(OR(G35="",H35="",I35=""),"",MAX(0,G35+H35-I35))</f>
        <v/>
      </c>
      <c r="T35" s="10">
        <f>IF(O35="","",MAX(0,O35-TODAY()))</f>
        <v/>
      </c>
      <c r="U35" s="13">
        <f>IF(S35="","",IF(S35&lt;=500,"Renew soon",IF(T35&lt;=30,"Renew soon","Current")))</f>
        <v/>
      </c>
      <c r="V35" s="4" t="n"/>
    </row>
    <row r="36" ht="30" customHeight="1">
      <c r="A36" s="2" t="n"/>
      <c r="B36" s="28" t="n"/>
      <c r="C36" s="2" t="n"/>
      <c r="D36" s="4" t="n"/>
      <c r="E36" s="2" t="n"/>
      <c r="F36" s="5" t="n"/>
      <c r="G36" s="5" t="n"/>
      <c r="H36" s="5" t="n"/>
      <c r="I36" s="5" t="n"/>
      <c r="J36" s="6">
        <f>IF(OR(G36="",I36=""),"",MAX(0,I36-G36))</f>
        <v/>
      </c>
      <c r="K36" s="29">
        <f>IF(F36="","",IFERROR(VLOOKUP(F36,'Rates'!$A$2:$D$10,4,FALSE),""))</f>
        <v/>
      </c>
      <c r="L36" s="29">
        <f>IF(OR(H36="",K36=""),"",IFERROR(H36/1000*K36,0))</f>
        <v/>
      </c>
      <c r="M36" s="29">
        <f>IF(OR(L36="",H36=""),"",IFERROR(L36/H36,0))</f>
        <v/>
      </c>
      <c r="N36" s="28" t="n"/>
      <c r="O36" s="30">
        <f>IF(OR(N36="",H36="",C36=""),"",IFERROR(N36+H36/AVERAGEIFS($J$2:$J$101,$C$2:$C$101,C36),""))</f>
        <v/>
      </c>
      <c r="P36" s="2" t="n"/>
      <c r="Q36" s="4" t="n"/>
      <c r="R36" s="2" t="n"/>
      <c r="S36" s="6">
        <f>IF(OR(G36="",H36="",I36=""),"",MAX(0,G36+H36-I36))</f>
        <v/>
      </c>
      <c r="T36" s="6">
        <f>IF(O36="","",MAX(0,O36-TODAY()))</f>
        <v/>
      </c>
      <c r="U36" s="9">
        <f>IF(S36="","",IF(S36&lt;=500,"Renew soon",IF(T36&lt;=30,"Renew soon","Current")))</f>
        <v/>
      </c>
      <c r="V36" s="4" t="n"/>
    </row>
    <row r="37" ht="30" customHeight="1">
      <c r="A37" s="2" t="n"/>
      <c r="B37" s="28" t="n"/>
      <c r="C37" s="2" t="n"/>
      <c r="D37" s="4" t="n"/>
      <c r="E37" s="2" t="n"/>
      <c r="F37" s="5" t="n"/>
      <c r="G37" s="5" t="n"/>
      <c r="H37" s="5" t="n"/>
      <c r="I37" s="5" t="n"/>
      <c r="J37" s="10">
        <f>IF(OR(G37="",I37=""),"",MAX(0,I37-G37))</f>
        <v/>
      </c>
      <c r="K37" s="31">
        <f>IF(F37="","",IFERROR(VLOOKUP(F37,'Rates'!$A$2:$D$10,4,FALSE),""))</f>
        <v/>
      </c>
      <c r="L37" s="31">
        <f>IF(OR(H37="",K37=""),"",IFERROR(H37/1000*K37,0))</f>
        <v/>
      </c>
      <c r="M37" s="31">
        <f>IF(OR(L37="",H37=""),"",IFERROR(L37/H37,0))</f>
        <v/>
      </c>
      <c r="N37" s="28" t="n"/>
      <c r="O37" s="32">
        <f>IF(OR(N37="",H37="",C37=""),"",IFERROR(N37+H37/AVERAGEIFS($J$2:$J$101,$C$2:$C$101,C37),""))</f>
        <v/>
      </c>
      <c r="P37" s="2" t="n"/>
      <c r="Q37" s="4" t="n"/>
      <c r="R37" s="2" t="n"/>
      <c r="S37" s="10">
        <f>IF(OR(G37="",H37="",I37=""),"",MAX(0,G37+H37-I37))</f>
        <v/>
      </c>
      <c r="T37" s="10">
        <f>IF(O37="","",MAX(0,O37-TODAY()))</f>
        <v/>
      </c>
      <c r="U37" s="13">
        <f>IF(S37="","",IF(S37&lt;=500,"Renew soon",IF(T37&lt;=30,"Renew soon","Current")))</f>
        <v/>
      </c>
      <c r="V37" s="4" t="n"/>
    </row>
    <row r="38" ht="30" customHeight="1">
      <c r="A38" s="2" t="n"/>
      <c r="B38" s="28" t="n"/>
      <c r="C38" s="2" t="n"/>
      <c r="D38" s="4" t="n"/>
      <c r="E38" s="2" t="n"/>
      <c r="F38" s="5" t="n"/>
      <c r="G38" s="5" t="n"/>
      <c r="H38" s="5" t="n"/>
      <c r="I38" s="5" t="n"/>
      <c r="J38" s="6">
        <f>IF(OR(G38="",I38=""),"",MAX(0,I38-G38))</f>
        <v/>
      </c>
      <c r="K38" s="29">
        <f>IF(F38="","",IFERROR(VLOOKUP(F38,'Rates'!$A$2:$D$10,4,FALSE),""))</f>
        <v/>
      </c>
      <c r="L38" s="29">
        <f>IF(OR(H38="",K38=""),"",IFERROR(H38/1000*K38,0))</f>
        <v/>
      </c>
      <c r="M38" s="29">
        <f>IF(OR(L38="",H38=""),"",IFERROR(L38/H38,0))</f>
        <v/>
      </c>
      <c r="N38" s="28" t="n"/>
      <c r="O38" s="30">
        <f>IF(OR(N38="",H38="",C38=""),"",IFERROR(N38+H38/AVERAGEIFS($J$2:$J$101,$C$2:$C$101,C38),""))</f>
        <v/>
      </c>
      <c r="P38" s="2" t="n"/>
      <c r="Q38" s="4" t="n"/>
      <c r="R38" s="2" t="n"/>
      <c r="S38" s="6">
        <f>IF(OR(G38="",H38="",I38=""),"",MAX(0,G38+H38-I38))</f>
        <v/>
      </c>
      <c r="T38" s="6">
        <f>IF(O38="","",MAX(0,O38-TODAY()))</f>
        <v/>
      </c>
      <c r="U38" s="9">
        <f>IF(S38="","",IF(S38&lt;=500,"Renew soon",IF(T38&lt;=30,"Renew soon","Current")))</f>
        <v/>
      </c>
      <c r="V38" s="4" t="n"/>
    </row>
    <row r="39" ht="30" customHeight="1">
      <c r="A39" s="2" t="n"/>
      <c r="B39" s="28" t="n"/>
      <c r="C39" s="2" t="n"/>
      <c r="D39" s="4" t="n"/>
      <c r="E39" s="2" t="n"/>
      <c r="F39" s="5" t="n"/>
      <c r="G39" s="5" t="n"/>
      <c r="H39" s="5" t="n"/>
      <c r="I39" s="5" t="n"/>
      <c r="J39" s="10">
        <f>IF(OR(G39="",I39=""),"",MAX(0,I39-G39))</f>
        <v/>
      </c>
      <c r="K39" s="31">
        <f>IF(F39="","",IFERROR(VLOOKUP(F39,'Rates'!$A$2:$D$10,4,FALSE),""))</f>
        <v/>
      </c>
      <c r="L39" s="31">
        <f>IF(OR(H39="",K39=""),"",IFERROR(H39/1000*K39,0))</f>
        <v/>
      </c>
      <c r="M39" s="31">
        <f>IF(OR(L39="",H39=""),"",IFERROR(L39/H39,0))</f>
        <v/>
      </c>
      <c r="N39" s="28" t="n"/>
      <c r="O39" s="32">
        <f>IF(OR(N39="",H39="",C39=""),"",IFERROR(N39+H39/AVERAGEIFS($J$2:$J$101,$C$2:$C$101,C39),""))</f>
        <v/>
      </c>
      <c r="P39" s="2" t="n"/>
      <c r="Q39" s="4" t="n"/>
      <c r="R39" s="2" t="n"/>
      <c r="S39" s="10">
        <f>IF(OR(G39="",H39="",I39=""),"",MAX(0,G39+H39-I39))</f>
        <v/>
      </c>
      <c r="T39" s="10">
        <f>IF(O39="","",MAX(0,O39-TODAY()))</f>
        <v/>
      </c>
      <c r="U39" s="13">
        <f>IF(S39="","",IF(S39&lt;=500,"Renew soon",IF(T39&lt;=30,"Renew soon","Current")))</f>
        <v/>
      </c>
      <c r="V39" s="4" t="n"/>
    </row>
    <row r="40" ht="30" customHeight="1">
      <c r="A40" s="2" t="n"/>
      <c r="B40" s="28" t="n"/>
      <c r="C40" s="2" t="n"/>
      <c r="D40" s="4" t="n"/>
      <c r="E40" s="2" t="n"/>
      <c r="F40" s="5" t="n"/>
      <c r="G40" s="5" t="n"/>
      <c r="H40" s="5" t="n"/>
      <c r="I40" s="5" t="n"/>
      <c r="J40" s="6">
        <f>IF(OR(G40="",I40=""),"",MAX(0,I40-G40))</f>
        <v/>
      </c>
      <c r="K40" s="29">
        <f>IF(F40="","",IFERROR(VLOOKUP(F40,'Rates'!$A$2:$D$10,4,FALSE),""))</f>
        <v/>
      </c>
      <c r="L40" s="29">
        <f>IF(OR(H40="",K40=""),"",IFERROR(H40/1000*K40,0))</f>
        <v/>
      </c>
      <c r="M40" s="29">
        <f>IF(OR(L40="",H40=""),"",IFERROR(L40/H40,0))</f>
        <v/>
      </c>
      <c r="N40" s="28" t="n"/>
      <c r="O40" s="30">
        <f>IF(OR(N40="",H40="",C40=""),"",IFERROR(N40+H40/AVERAGEIFS($J$2:$J$101,$C$2:$C$101,C40),""))</f>
        <v/>
      </c>
      <c r="P40" s="2" t="n"/>
      <c r="Q40" s="4" t="n"/>
      <c r="R40" s="2" t="n"/>
      <c r="S40" s="6">
        <f>IF(OR(G40="",H40="",I40=""),"",MAX(0,G40+H40-I40))</f>
        <v/>
      </c>
      <c r="T40" s="6">
        <f>IF(O40="","",MAX(0,O40-TODAY()))</f>
        <v/>
      </c>
      <c r="U40" s="9">
        <f>IF(S40="","",IF(S40&lt;=500,"Renew soon",IF(T40&lt;=30,"Renew soon","Current")))</f>
        <v/>
      </c>
      <c r="V40" s="4" t="n"/>
    </row>
    <row r="41" ht="30" customHeight="1">
      <c r="A41" s="2" t="n"/>
      <c r="B41" s="28" t="n"/>
      <c r="C41" s="2" t="n"/>
      <c r="D41" s="4" t="n"/>
      <c r="E41" s="2" t="n"/>
      <c r="F41" s="5" t="n"/>
      <c r="G41" s="5" t="n"/>
      <c r="H41" s="5" t="n"/>
      <c r="I41" s="5" t="n"/>
      <c r="J41" s="10">
        <f>IF(OR(G41="",I41=""),"",MAX(0,I41-G41))</f>
        <v/>
      </c>
      <c r="K41" s="31">
        <f>IF(F41="","",IFERROR(VLOOKUP(F41,'Rates'!$A$2:$D$10,4,FALSE),""))</f>
        <v/>
      </c>
      <c r="L41" s="31">
        <f>IF(OR(H41="",K41=""),"",IFERROR(H41/1000*K41,0))</f>
        <v/>
      </c>
      <c r="M41" s="31">
        <f>IF(OR(L41="",H41=""),"",IFERROR(L41/H41,0))</f>
        <v/>
      </c>
      <c r="N41" s="28" t="n"/>
      <c r="O41" s="32">
        <f>IF(OR(N41="",H41="",C41=""),"",IFERROR(N41+H41/AVERAGEIFS($J$2:$J$101,$C$2:$C$101,C41),""))</f>
        <v/>
      </c>
      <c r="P41" s="2" t="n"/>
      <c r="Q41" s="4" t="n"/>
      <c r="R41" s="2" t="n"/>
      <c r="S41" s="10">
        <f>IF(OR(G41="",H41="",I41=""),"",MAX(0,G41+H41-I41))</f>
        <v/>
      </c>
      <c r="T41" s="10">
        <f>IF(O41="","",MAX(0,O41-TODAY()))</f>
        <v/>
      </c>
      <c r="U41" s="13">
        <f>IF(S41="","",IF(S41&lt;=500,"Renew soon",IF(T41&lt;=30,"Renew soon","Current")))</f>
        <v/>
      </c>
      <c r="V41" s="4" t="n"/>
    </row>
    <row r="42" ht="30" customHeight="1">
      <c r="A42" s="2" t="n"/>
      <c r="B42" s="28" t="n"/>
      <c r="C42" s="2" t="n"/>
      <c r="D42" s="4" t="n"/>
      <c r="E42" s="2" t="n"/>
      <c r="F42" s="5" t="n"/>
      <c r="G42" s="5" t="n"/>
      <c r="H42" s="5" t="n"/>
      <c r="I42" s="5" t="n"/>
      <c r="J42" s="6">
        <f>IF(OR(G42="",I42=""),"",MAX(0,I42-G42))</f>
        <v/>
      </c>
      <c r="K42" s="29">
        <f>IF(F42="","",IFERROR(VLOOKUP(F42,'Rates'!$A$2:$D$10,4,FALSE),""))</f>
        <v/>
      </c>
      <c r="L42" s="29">
        <f>IF(OR(H42="",K42=""),"",IFERROR(H42/1000*K42,0))</f>
        <v/>
      </c>
      <c r="M42" s="29">
        <f>IF(OR(L42="",H42=""),"",IFERROR(L42/H42,0))</f>
        <v/>
      </c>
      <c r="N42" s="28" t="n"/>
      <c r="O42" s="30">
        <f>IF(OR(N42="",H42="",C42=""),"",IFERROR(N42+H42/AVERAGEIFS($J$2:$J$101,$C$2:$C$101,C42),""))</f>
        <v/>
      </c>
      <c r="P42" s="2" t="n"/>
      <c r="Q42" s="4" t="n"/>
      <c r="R42" s="2" t="n"/>
      <c r="S42" s="6">
        <f>IF(OR(G42="",H42="",I42=""),"",MAX(0,G42+H42-I42))</f>
        <v/>
      </c>
      <c r="T42" s="6">
        <f>IF(O42="","",MAX(0,O42-TODAY()))</f>
        <v/>
      </c>
      <c r="U42" s="9">
        <f>IF(S42="","",IF(S42&lt;=500,"Renew soon",IF(T42&lt;=30,"Renew soon","Current")))</f>
        <v/>
      </c>
      <c r="V42" s="4" t="n"/>
    </row>
    <row r="43" ht="30" customHeight="1">
      <c r="A43" s="2" t="n"/>
      <c r="B43" s="28" t="n"/>
      <c r="C43" s="2" t="n"/>
      <c r="D43" s="4" t="n"/>
      <c r="E43" s="2" t="n"/>
      <c r="F43" s="5" t="n"/>
      <c r="G43" s="5" t="n"/>
      <c r="H43" s="5" t="n"/>
      <c r="I43" s="5" t="n"/>
      <c r="J43" s="10">
        <f>IF(OR(G43="",I43=""),"",MAX(0,I43-G43))</f>
        <v/>
      </c>
      <c r="K43" s="31">
        <f>IF(F43="","",IFERROR(VLOOKUP(F43,'Rates'!$A$2:$D$10,4,FALSE),""))</f>
        <v/>
      </c>
      <c r="L43" s="31">
        <f>IF(OR(H43="",K43=""),"",IFERROR(H43/1000*K43,0))</f>
        <v/>
      </c>
      <c r="M43" s="31">
        <f>IF(OR(L43="",H43=""),"",IFERROR(L43/H43,0))</f>
        <v/>
      </c>
      <c r="N43" s="28" t="n"/>
      <c r="O43" s="32">
        <f>IF(OR(N43="",H43="",C43=""),"",IFERROR(N43+H43/AVERAGEIFS($J$2:$J$101,$C$2:$C$101,C43),""))</f>
        <v/>
      </c>
      <c r="P43" s="2" t="n"/>
      <c r="Q43" s="4" t="n"/>
      <c r="R43" s="2" t="n"/>
      <c r="S43" s="10">
        <f>IF(OR(G43="",H43="",I43=""),"",MAX(0,G43+H43-I43))</f>
        <v/>
      </c>
      <c r="T43" s="10">
        <f>IF(O43="","",MAX(0,O43-TODAY()))</f>
        <v/>
      </c>
      <c r="U43" s="13">
        <f>IF(S43="","",IF(S43&lt;=500,"Renew soon",IF(T43&lt;=30,"Renew soon","Current")))</f>
        <v/>
      </c>
      <c r="V43" s="4" t="n"/>
    </row>
    <row r="44" ht="30" customHeight="1">
      <c r="A44" s="2" t="n"/>
      <c r="B44" s="28" t="n"/>
      <c r="C44" s="2" t="n"/>
      <c r="D44" s="4" t="n"/>
      <c r="E44" s="2" t="n"/>
      <c r="F44" s="5" t="n"/>
      <c r="G44" s="5" t="n"/>
      <c r="H44" s="5" t="n"/>
      <c r="I44" s="5" t="n"/>
      <c r="J44" s="6">
        <f>IF(OR(G44="",I44=""),"",MAX(0,I44-G44))</f>
        <v/>
      </c>
      <c r="K44" s="29">
        <f>IF(F44="","",IFERROR(VLOOKUP(F44,'Rates'!$A$2:$D$10,4,FALSE),""))</f>
        <v/>
      </c>
      <c r="L44" s="29">
        <f>IF(OR(H44="",K44=""),"",IFERROR(H44/1000*K44,0))</f>
        <v/>
      </c>
      <c r="M44" s="29">
        <f>IF(OR(L44="",H44=""),"",IFERROR(L44/H44,0))</f>
        <v/>
      </c>
      <c r="N44" s="28" t="n"/>
      <c r="O44" s="30">
        <f>IF(OR(N44="",H44="",C44=""),"",IFERROR(N44+H44/AVERAGEIFS($J$2:$J$101,$C$2:$C$101,C44),""))</f>
        <v/>
      </c>
      <c r="P44" s="2" t="n"/>
      <c r="Q44" s="4" t="n"/>
      <c r="R44" s="2" t="n"/>
      <c r="S44" s="6">
        <f>IF(OR(G44="",H44="",I44=""),"",MAX(0,G44+H44-I44))</f>
        <v/>
      </c>
      <c r="T44" s="6">
        <f>IF(O44="","",MAX(0,O44-TODAY()))</f>
        <v/>
      </c>
      <c r="U44" s="9">
        <f>IF(S44="","",IF(S44&lt;=500,"Renew soon",IF(T44&lt;=30,"Renew soon","Current")))</f>
        <v/>
      </c>
      <c r="V44" s="4" t="n"/>
    </row>
    <row r="45" ht="30" customHeight="1">
      <c r="A45" s="2" t="n"/>
      <c r="B45" s="28" t="n"/>
      <c r="C45" s="2" t="n"/>
      <c r="D45" s="4" t="n"/>
      <c r="E45" s="2" t="n"/>
      <c r="F45" s="5" t="n"/>
      <c r="G45" s="5" t="n"/>
      <c r="H45" s="5" t="n"/>
      <c r="I45" s="5" t="n"/>
      <c r="J45" s="10">
        <f>IF(OR(G45="",I45=""),"",MAX(0,I45-G45))</f>
        <v/>
      </c>
      <c r="K45" s="31">
        <f>IF(F45="","",IFERROR(VLOOKUP(F45,'Rates'!$A$2:$D$10,4,FALSE),""))</f>
        <v/>
      </c>
      <c r="L45" s="31">
        <f>IF(OR(H45="",K45=""),"",IFERROR(H45/1000*K45,0))</f>
        <v/>
      </c>
      <c r="M45" s="31">
        <f>IF(OR(L45="",H45=""),"",IFERROR(L45/H45,0))</f>
        <v/>
      </c>
      <c r="N45" s="28" t="n"/>
      <c r="O45" s="32">
        <f>IF(OR(N45="",H45="",C45=""),"",IFERROR(N45+H45/AVERAGEIFS($J$2:$J$101,$C$2:$C$101,C45),""))</f>
        <v/>
      </c>
      <c r="P45" s="2" t="n"/>
      <c r="Q45" s="4" t="n"/>
      <c r="R45" s="2" t="n"/>
      <c r="S45" s="10">
        <f>IF(OR(G45="",H45="",I45=""),"",MAX(0,G45+H45-I45))</f>
        <v/>
      </c>
      <c r="T45" s="10">
        <f>IF(O45="","",MAX(0,O45-TODAY()))</f>
        <v/>
      </c>
      <c r="U45" s="13">
        <f>IF(S45="","",IF(S45&lt;=500,"Renew soon",IF(T45&lt;=30,"Renew soon","Current")))</f>
        <v/>
      </c>
      <c r="V45" s="4" t="n"/>
    </row>
    <row r="46" ht="30" customHeight="1">
      <c r="A46" s="2" t="n"/>
      <c r="B46" s="28" t="n"/>
      <c r="C46" s="2" t="n"/>
      <c r="D46" s="4" t="n"/>
      <c r="E46" s="2" t="n"/>
      <c r="F46" s="5" t="n"/>
      <c r="G46" s="5" t="n"/>
      <c r="H46" s="5" t="n"/>
      <c r="I46" s="5" t="n"/>
      <c r="J46" s="6">
        <f>IF(OR(G46="",I46=""),"",MAX(0,I46-G46))</f>
        <v/>
      </c>
      <c r="K46" s="29">
        <f>IF(F46="","",IFERROR(VLOOKUP(F46,'Rates'!$A$2:$D$10,4,FALSE),""))</f>
        <v/>
      </c>
      <c r="L46" s="29">
        <f>IF(OR(H46="",K46=""),"",IFERROR(H46/1000*K46,0))</f>
        <v/>
      </c>
      <c r="M46" s="29">
        <f>IF(OR(L46="",H46=""),"",IFERROR(L46/H46,0))</f>
        <v/>
      </c>
      <c r="N46" s="28" t="n"/>
      <c r="O46" s="30">
        <f>IF(OR(N46="",H46="",C46=""),"",IFERROR(N46+H46/AVERAGEIFS($J$2:$J$101,$C$2:$C$101,C46),""))</f>
        <v/>
      </c>
      <c r="P46" s="2" t="n"/>
      <c r="Q46" s="4" t="n"/>
      <c r="R46" s="2" t="n"/>
      <c r="S46" s="6">
        <f>IF(OR(G46="",H46="",I46=""),"",MAX(0,G46+H46-I46))</f>
        <v/>
      </c>
      <c r="T46" s="6">
        <f>IF(O46="","",MAX(0,O46-TODAY()))</f>
        <v/>
      </c>
      <c r="U46" s="9">
        <f>IF(S46="","",IF(S46&lt;=500,"Renew soon",IF(T46&lt;=30,"Renew soon","Current")))</f>
        <v/>
      </c>
      <c r="V46" s="4" t="n"/>
    </row>
    <row r="47" ht="30" customHeight="1">
      <c r="A47" s="2" t="n"/>
      <c r="B47" s="28" t="n"/>
      <c r="C47" s="2" t="n"/>
      <c r="D47" s="4" t="n"/>
      <c r="E47" s="2" t="n"/>
      <c r="F47" s="5" t="n"/>
      <c r="G47" s="5" t="n"/>
      <c r="H47" s="5" t="n"/>
      <c r="I47" s="5" t="n"/>
      <c r="J47" s="10">
        <f>IF(OR(G47="",I47=""),"",MAX(0,I47-G47))</f>
        <v/>
      </c>
      <c r="K47" s="31">
        <f>IF(F47="","",IFERROR(VLOOKUP(F47,'Rates'!$A$2:$D$10,4,FALSE),""))</f>
        <v/>
      </c>
      <c r="L47" s="31">
        <f>IF(OR(H47="",K47=""),"",IFERROR(H47/1000*K47,0))</f>
        <v/>
      </c>
      <c r="M47" s="31">
        <f>IF(OR(L47="",H47=""),"",IFERROR(L47/H47,0))</f>
        <v/>
      </c>
      <c r="N47" s="28" t="n"/>
      <c r="O47" s="32">
        <f>IF(OR(N47="",H47="",C47=""),"",IFERROR(N47+H47/AVERAGEIFS($J$2:$J$101,$C$2:$C$101,C47),""))</f>
        <v/>
      </c>
      <c r="P47" s="2" t="n"/>
      <c r="Q47" s="4" t="n"/>
      <c r="R47" s="2" t="n"/>
      <c r="S47" s="10">
        <f>IF(OR(G47="",H47="",I47=""),"",MAX(0,G47+H47-I47))</f>
        <v/>
      </c>
      <c r="T47" s="10">
        <f>IF(O47="","",MAX(0,O47-TODAY()))</f>
        <v/>
      </c>
      <c r="U47" s="13">
        <f>IF(S47="","",IF(S47&lt;=500,"Renew soon",IF(T47&lt;=30,"Renew soon","Current")))</f>
        <v/>
      </c>
      <c r="V47" s="4" t="n"/>
    </row>
    <row r="48" ht="30" customHeight="1">
      <c r="A48" s="2" t="n"/>
      <c r="B48" s="28" t="n"/>
      <c r="C48" s="2" t="n"/>
      <c r="D48" s="4" t="n"/>
      <c r="E48" s="2" t="n"/>
      <c r="F48" s="5" t="n"/>
      <c r="G48" s="5" t="n"/>
      <c r="H48" s="5" t="n"/>
      <c r="I48" s="5" t="n"/>
      <c r="J48" s="6">
        <f>IF(OR(G48="",I48=""),"",MAX(0,I48-G48))</f>
        <v/>
      </c>
      <c r="K48" s="29">
        <f>IF(F48="","",IFERROR(VLOOKUP(F48,'Rates'!$A$2:$D$10,4,FALSE),""))</f>
        <v/>
      </c>
      <c r="L48" s="29">
        <f>IF(OR(H48="",K48=""),"",IFERROR(H48/1000*K48,0))</f>
        <v/>
      </c>
      <c r="M48" s="29">
        <f>IF(OR(L48="",H48=""),"",IFERROR(L48/H48,0))</f>
        <v/>
      </c>
      <c r="N48" s="28" t="n"/>
      <c r="O48" s="30">
        <f>IF(OR(N48="",H48="",C48=""),"",IFERROR(N48+H48/AVERAGEIFS($J$2:$J$101,$C$2:$C$101,C48),""))</f>
        <v/>
      </c>
      <c r="P48" s="2" t="n"/>
      <c r="Q48" s="4" t="n"/>
      <c r="R48" s="2" t="n"/>
      <c r="S48" s="6">
        <f>IF(OR(G48="",H48="",I48=""),"",MAX(0,G48+H48-I48))</f>
        <v/>
      </c>
      <c r="T48" s="6">
        <f>IF(O48="","",MAX(0,O48-TODAY()))</f>
        <v/>
      </c>
      <c r="U48" s="9">
        <f>IF(S48="","",IF(S48&lt;=500,"Renew soon",IF(T48&lt;=30,"Renew soon","Current")))</f>
        <v/>
      </c>
      <c r="V48" s="4" t="n"/>
    </row>
    <row r="49" ht="30" customHeight="1">
      <c r="A49" s="2" t="n"/>
      <c r="B49" s="28" t="n"/>
      <c r="C49" s="2" t="n"/>
      <c r="D49" s="4" t="n"/>
      <c r="E49" s="2" t="n"/>
      <c r="F49" s="5" t="n"/>
      <c r="G49" s="5" t="n"/>
      <c r="H49" s="5" t="n"/>
      <c r="I49" s="5" t="n"/>
      <c r="J49" s="10">
        <f>IF(OR(G49="",I49=""),"",MAX(0,I49-G49))</f>
        <v/>
      </c>
      <c r="K49" s="31">
        <f>IF(F49="","",IFERROR(VLOOKUP(F49,'Rates'!$A$2:$D$10,4,FALSE),""))</f>
        <v/>
      </c>
      <c r="L49" s="31">
        <f>IF(OR(H49="",K49=""),"",IFERROR(H49/1000*K49,0))</f>
        <v/>
      </c>
      <c r="M49" s="31">
        <f>IF(OR(L49="",H49=""),"",IFERROR(L49/H49,0))</f>
        <v/>
      </c>
      <c r="N49" s="28" t="n"/>
      <c r="O49" s="32">
        <f>IF(OR(N49="",H49="",C49=""),"",IFERROR(N49+H49/AVERAGEIFS($J$2:$J$101,$C$2:$C$101,C49),""))</f>
        <v/>
      </c>
      <c r="P49" s="2" t="n"/>
      <c r="Q49" s="4" t="n"/>
      <c r="R49" s="2" t="n"/>
      <c r="S49" s="10">
        <f>IF(OR(G49="",H49="",I49=""),"",MAX(0,G49+H49-I49))</f>
        <v/>
      </c>
      <c r="T49" s="10">
        <f>IF(O49="","",MAX(0,O49-TODAY()))</f>
        <v/>
      </c>
      <c r="U49" s="13">
        <f>IF(S49="","",IF(S49&lt;=500,"Renew soon",IF(T49&lt;=30,"Renew soon","Current")))</f>
        <v/>
      </c>
      <c r="V49" s="4" t="n"/>
    </row>
    <row r="50" ht="30" customHeight="1">
      <c r="A50" s="2" t="n"/>
      <c r="B50" s="28" t="n"/>
      <c r="C50" s="2" t="n"/>
      <c r="D50" s="4" t="n"/>
      <c r="E50" s="2" t="n"/>
      <c r="F50" s="5" t="n"/>
      <c r="G50" s="5" t="n"/>
      <c r="H50" s="5" t="n"/>
      <c r="I50" s="5" t="n"/>
      <c r="J50" s="6">
        <f>IF(OR(G50="",I50=""),"",MAX(0,I50-G50))</f>
        <v/>
      </c>
      <c r="K50" s="29">
        <f>IF(F50="","",IFERROR(VLOOKUP(F50,'Rates'!$A$2:$D$10,4,FALSE),""))</f>
        <v/>
      </c>
      <c r="L50" s="29">
        <f>IF(OR(H50="",K50=""),"",IFERROR(H50/1000*K50,0))</f>
        <v/>
      </c>
      <c r="M50" s="29">
        <f>IF(OR(L50="",H50=""),"",IFERROR(L50/H50,0))</f>
        <v/>
      </c>
      <c r="N50" s="28" t="n"/>
      <c r="O50" s="30">
        <f>IF(OR(N50="",H50="",C50=""),"",IFERROR(N50+H50/AVERAGEIFS($J$2:$J$101,$C$2:$C$101,C50),""))</f>
        <v/>
      </c>
      <c r="P50" s="2" t="n"/>
      <c r="Q50" s="4" t="n"/>
      <c r="R50" s="2" t="n"/>
      <c r="S50" s="6">
        <f>IF(OR(G50="",H50="",I50=""),"",MAX(0,G50+H50-I50))</f>
        <v/>
      </c>
      <c r="T50" s="6">
        <f>IF(O50="","",MAX(0,O50-TODAY()))</f>
        <v/>
      </c>
      <c r="U50" s="9">
        <f>IF(S50="","",IF(S50&lt;=500,"Renew soon",IF(T50&lt;=30,"Renew soon","Current")))</f>
        <v/>
      </c>
      <c r="V50" s="4" t="n"/>
    </row>
    <row r="51" ht="30" customHeight="1">
      <c r="A51" s="2" t="n"/>
      <c r="B51" s="28" t="n"/>
      <c r="C51" s="2" t="n"/>
      <c r="D51" s="4" t="n"/>
      <c r="E51" s="2" t="n"/>
      <c r="F51" s="5" t="n"/>
      <c r="G51" s="5" t="n"/>
      <c r="H51" s="5" t="n"/>
      <c r="I51" s="5" t="n"/>
      <c r="J51" s="10">
        <f>IF(OR(G51="",I51=""),"",MAX(0,I51-G51))</f>
        <v/>
      </c>
      <c r="K51" s="31">
        <f>IF(F51="","",IFERROR(VLOOKUP(F51,'Rates'!$A$2:$D$10,4,FALSE),""))</f>
        <v/>
      </c>
      <c r="L51" s="31">
        <f>IF(OR(H51="",K51=""),"",IFERROR(H51/1000*K51,0))</f>
        <v/>
      </c>
      <c r="M51" s="31">
        <f>IF(OR(L51="",H51=""),"",IFERROR(L51/H51,0))</f>
        <v/>
      </c>
      <c r="N51" s="28" t="n"/>
      <c r="O51" s="32">
        <f>IF(OR(N51="",H51="",C51=""),"",IFERROR(N51+H51/AVERAGEIFS($J$2:$J$101,$C$2:$C$101,C51),""))</f>
        <v/>
      </c>
      <c r="P51" s="2" t="n"/>
      <c r="Q51" s="4" t="n"/>
      <c r="R51" s="2" t="n"/>
      <c r="S51" s="10">
        <f>IF(OR(G51="",H51="",I51=""),"",MAX(0,G51+H51-I51))</f>
        <v/>
      </c>
      <c r="T51" s="10">
        <f>IF(O51="","",MAX(0,O51-TODAY()))</f>
        <v/>
      </c>
      <c r="U51" s="13">
        <f>IF(S51="","",IF(S51&lt;=500,"Renew soon",IF(T51&lt;=30,"Renew soon","Current")))</f>
        <v/>
      </c>
      <c r="V51" s="4" t="n"/>
    </row>
    <row r="52" ht="30" customHeight="1">
      <c r="A52" s="2" t="n"/>
      <c r="B52" s="28" t="n"/>
      <c r="C52" s="2" t="n"/>
      <c r="D52" s="4" t="n"/>
      <c r="E52" s="2" t="n"/>
      <c r="F52" s="5" t="n"/>
      <c r="G52" s="5" t="n"/>
      <c r="H52" s="5" t="n"/>
      <c r="I52" s="5" t="n"/>
      <c r="J52" s="6">
        <f>IF(OR(G52="",I52=""),"",MAX(0,I52-G52))</f>
        <v/>
      </c>
      <c r="K52" s="29">
        <f>IF(F52="","",IFERROR(VLOOKUP(F52,'Rates'!$A$2:$D$10,4,FALSE),""))</f>
        <v/>
      </c>
      <c r="L52" s="29">
        <f>IF(OR(H52="",K52=""),"",IFERROR(H52/1000*K52,0))</f>
        <v/>
      </c>
      <c r="M52" s="29">
        <f>IF(OR(L52="",H52=""),"",IFERROR(L52/H52,0))</f>
        <v/>
      </c>
      <c r="N52" s="28" t="n"/>
      <c r="O52" s="30">
        <f>IF(OR(N52="",H52="",C52=""),"",IFERROR(N52+H52/AVERAGEIFS($J$2:$J$101,$C$2:$C$101,C52),""))</f>
        <v/>
      </c>
      <c r="P52" s="2" t="n"/>
      <c r="Q52" s="4" t="n"/>
      <c r="R52" s="2" t="n"/>
      <c r="S52" s="6">
        <f>IF(OR(G52="",H52="",I52=""),"",MAX(0,G52+H52-I52))</f>
        <v/>
      </c>
      <c r="T52" s="6">
        <f>IF(O52="","",MAX(0,O52-TODAY()))</f>
        <v/>
      </c>
      <c r="U52" s="9">
        <f>IF(S52="","",IF(S52&lt;=500,"Renew soon",IF(T52&lt;=30,"Renew soon","Current")))</f>
        <v/>
      </c>
      <c r="V52" s="4" t="n"/>
    </row>
    <row r="53" ht="30" customHeight="1">
      <c r="A53" s="2" t="n"/>
      <c r="B53" s="28" t="n"/>
      <c r="C53" s="2" t="n"/>
      <c r="D53" s="4" t="n"/>
      <c r="E53" s="2" t="n"/>
      <c r="F53" s="5" t="n"/>
      <c r="G53" s="5" t="n"/>
      <c r="H53" s="5" t="n"/>
      <c r="I53" s="5" t="n"/>
      <c r="J53" s="10">
        <f>IF(OR(G53="",I53=""),"",MAX(0,I53-G53))</f>
        <v/>
      </c>
      <c r="K53" s="31">
        <f>IF(F53="","",IFERROR(VLOOKUP(F53,'Rates'!$A$2:$D$10,4,FALSE),""))</f>
        <v/>
      </c>
      <c r="L53" s="31">
        <f>IF(OR(H53="",K53=""),"",IFERROR(H53/1000*K53,0))</f>
        <v/>
      </c>
      <c r="M53" s="31">
        <f>IF(OR(L53="",H53=""),"",IFERROR(L53/H53,0))</f>
        <v/>
      </c>
      <c r="N53" s="28" t="n"/>
      <c r="O53" s="32">
        <f>IF(OR(N53="",H53="",C53=""),"",IFERROR(N53+H53/AVERAGEIFS($J$2:$J$101,$C$2:$C$101,C53),""))</f>
        <v/>
      </c>
      <c r="P53" s="2" t="n"/>
      <c r="Q53" s="4" t="n"/>
      <c r="R53" s="2" t="n"/>
      <c r="S53" s="10">
        <f>IF(OR(G53="",H53="",I53=""),"",MAX(0,G53+H53-I53))</f>
        <v/>
      </c>
      <c r="T53" s="10">
        <f>IF(O53="","",MAX(0,O53-TODAY()))</f>
        <v/>
      </c>
      <c r="U53" s="13">
        <f>IF(S53="","",IF(S53&lt;=500,"Renew soon",IF(T53&lt;=30,"Renew soon","Current")))</f>
        <v/>
      </c>
      <c r="V53" s="4" t="n"/>
    </row>
    <row r="54" ht="30" customHeight="1">
      <c r="A54" s="2" t="n"/>
      <c r="B54" s="28" t="n"/>
      <c r="C54" s="2" t="n"/>
      <c r="D54" s="4" t="n"/>
      <c r="E54" s="2" t="n"/>
      <c r="F54" s="5" t="n"/>
      <c r="G54" s="5" t="n"/>
      <c r="H54" s="5" t="n"/>
      <c r="I54" s="5" t="n"/>
      <c r="J54" s="6">
        <f>IF(OR(G54="",I54=""),"",MAX(0,I54-G54))</f>
        <v/>
      </c>
      <c r="K54" s="29">
        <f>IF(F54="","",IFERROR(VLOOKUP(F54,'Rates'!$A$2:$D$10,4,FALSE),""))</f>
        <v/>
      </c>
      <c r="L54" s="29">
        <f>IF(OR(H54="",K54=""),"",IFERROR(H54/1000*K54,0))</f>
        <v/>
      </c>
      <c r="M54" s="29">
        <f>IF(OR(L54="",H54=""),"",IFERROR(L54/H54,0))</f>
        <v/>
      </c>
      <c r="N54" s="28" t="n"/>
      <c r="O54" s="30">
        <f>IF(OR(N54="",H54="",C54=""),"",IFERROR(N54+H54/AVERAGEIFS($J$2:$J$101,$C$2:$C$101,C54),""))</f>
        <v/>
      </c>
      <c r="P54" s="2" t="n"/>
      <c r="Q54" s="4" t="n"/>
      <c r="R54" s="2" t="n"/>
      <c r="S54" s="6">
        <f>IF(OR(G54="",H54="",I54=""),"",MAX(0,G54+H54-I54))</f>
        <v/>
      </c>
      <c r="T54" s="6">
        <f>IF(O54="","",MAX(0,O54-TODAY()))</f>
        <v/>
      </c>
      <c r="U54" s="9">
        <f>IF(S54="","",IF(S54&lt;=500,"Renew soon",IF(T54&lt;=30,"Renew soon","Current")))</f>
        <v/>
      </c>
      <c r="V54" s="4" t="n"/>
    </row>
    <row r="55" ht="30" customHeight="1">
      <c r="A55" s="2" t="n"/>
      <c r="B55" s="28" t="n"/>
      <c r="C55" s="2" t="n"/>
      <c r="D55" s="4" t="n"/>
      <c r="E55" s="2" t="n"/>
      <c r="F55" s="5" t="n"/>
      <c r="G55" s="5" t="n"/>
      <c r="H55" s="5" t="n"/>
      <c r="I55" s="5" t="n"/>
      <c r="J55" s="10">
        <f>IF(OR(G55="",I55=""),"",MAX(0,I55-G55))</f>
        <v/>
      </c>
      <c r="K55" s="31">
        <f>IF(F55="","",IFERROR(VLOOKUP(F55,'Rates'!$A$2:$D$10,4,FALSE),""))</f>
        <v/>
      </c>
      <c r="L55" s="31">
        <f>IF(OR(H55="",K55=""),"",IFERROR(H55/1000*K55,0))</f>
        <v/>
      </c>
      <c r="M55" s="31">
        <f>IF(OR(L55="",H55=""),"",IFERROR(L55/H55,0))</f>
        <v/>
      </c>
      <c r="N55" s="28" t="n"/>
      <c r="O55" s="32">
        <f>IF(OR(N55="",H55="",C55=""),"",IFERROR(N55+H55/AVERAGEIFS($J$2:$J$101,$C$2:$C$101,C55),""))</f>
        <v/>
      </c>
      <c r="P55" s="2" t="n"/>
      <c r="Q55" s="4" t="n"/>
      <c r="R55" s="2" t="n"/>
      <c r="S55" s="10">
        <f>IF(OR(G55="",H55="",I55=""),"",MAX(0,G55+H55-I55))</f>
        <v/>
      </c>
      <c r="T55" s="10">
        <f>IF(O55="","",MAX(0,O55-TODAY()))</f>
        <v/>
      </c>
      <c r="U55" s="13">
        <f>IF(S55="","",IF(S55&lt;=500,"Renew soon",IF(T55&lt;=30,"Renew soon","Current")))</f>
        <v/>
      </c>
      <c r="V55" s="4" t="n"/>
    </row>
    <row r="56" ht="30" customHeight="1">
      <c r="A56" s="2" t="n"/>
      <c r="B56" s="28" t="n"/>
      <c r="C56" s="2" t="n"/>
      <c r="D56" s="4" t="n"/>
      <c r="E56" s="2" t="n"/>
      <c r="F56" s="5" t="n"/>
      <c r="G56" s="5" t="n"/>
      <c r="H56" s="5" t="n"/>
      <c r="I56" s="5" t="n"/>
      <c r="J56" s="6">
        <f>IF(OR(G56="",I56=""),"",MAX(0,I56-G56))</f>
        <v/>
      </c>
      <c r="K56" s="29">
        <f>IF(F56="","",IFERROR(VLOOKUP(F56,'Rates'!$A$2:$D$10,4,FALSE),""))</f>
        <v/>
      </c>
      <c r="L56" s="29">
        <f>IF(OR(H56="",K56=""),"",IFERROR(H56/1000*K56,0))</f>
        <v/>
      </c>
      <c r="M56" s="29">
        <f>IF(OR(L56="",H56=""),"",IFERROR(L56/H56,0))</f>
        <v/>
      </c>
      <c r="N56" s="28" t="n"/>
      <c r="O56" s="30">
        <f>IF(OR(N56="",H56="",C56=""),"",IFERROR(N56+H56/AVERAGEIFS($J$2:$J$101,$C$2:$C$101,C56),""))</f>
        <v/>
      </c>
      <c r="P56" s="2" t="n"/>
      <c r="Q56" s="4" t="n"/>
      <c r="R56" s="2" t="n"/>
      <c r="S56" s="6">
        <f>IF(OR(G56="",H56="",I56=""),"",MAX(0,G56+H56-I56))</f>
        <v/>
      </c>
      <c r="T56" s="6">
        <f>IF(O56="","",MAX(0,O56-TODAY()))</f>
        <v/>
      </c>
      <c r="U56" s="9">
        <f>IF(S56="","",IF(S56&lt;=500,"Renew soon",IF(T56&lt;=30,"Renew soon","Current")))</f>
        <v/>
      </c>
      <c r="V56" s="4" t="n"/>
    </row>
    <row r="57" ht="30" customHeight="1">
      <c r="A57" s="2" t="n"/>
      <c r="B57" s="28" t="n"/>
      <c r="C57" s="2" t="n"/>
      <c r="D57" s="4" t="n"/>
      <c r="E57" s="2" t="n"/>
      <c r="F57" s="5" t="n"/>
      <c r="G57" s="5" t="n"/>
      <c r="H57" s="5" t="n"/>
      <c r="I57" s="5" t="n"/>
      <c r="J57" s="10">
        <f>IF(OR(G57="",I57=""),"",MAX(0,I57-G57))</f>
        <v/>
      </c>
      <c r="K57" s="31">
        <f>IF(F57="","",IFERROR(VLOOKUP(F57,'Rates'!$A$2:$D$10,4,FALSE),""))</f>
        <v/>
      </c>
      <c r="L57" s="31">
        <f>IF(OR(H57="",K57=""),"",IFERROR(H57/1000*K57,0))</f>
        <v/>
      </c>
      <c r="M57" s="31">
        <f>IF(OR(L57="",H57=""),"",IFERROR(L57/H57,0))</f>
        <v/>
      </c>
      <c r="N57" s="28" t="n"/>
      <c r="O57" s="32">
        <f>IF(OR(N57="",H57="",C57=""),"",IFERROR(N57+H57/AVERAGEIFS($J$2:$J$101,$C$2:$C$101,C57),""))</f>
        <v/>
      </c>
      <c r="P57" s="2" t="n"/>
      <c r="Q57" s="4" t="n"/>
      <c r="R57" s="2" t="n"/>
      <c r="S57" s="10">
        <f>IF(OR(G57="",H57="",I57=""),"",MAX(0,G57+H57-I57))</f>
        <v/>
      </c>
      <c r="T57" s="10">
        <f>IF(O57="","",MAX(0,O57-TODAY()))</f>
        <v/>
      </c>
      <c r="U57" s="13">
        <f>IF(S57="","",IF(S57&lt;=500,"Renew soon",IF(T57&lt;=30,"Renew soon","Current")))</f>
        <v/>
      </c>
      <c r="V57" s="4" t="n"/>
    </row>
    <row r="58" ht="30" customHeight="1">
      <c r="A58" s="2" t="n"/>
      <c r="B58" s="28" t="n"/>
      <c r="C58" s="2" t="n"/>
      <c r="D58" s="4" t="n"/>
      <c r="E58" s="2" t="n"/>
      <c r="F58" s="5" t="n"/>
      <c r="G58" s="5" t="n"/>
      <c r="H58" s="5" t="n"/>
      <c r="I58" s="5" t="n"/>
      <c r="J58" s="6">
        <f>IF(OR(G58="",I58=""),"",MAX(0,I58-G58))</f>
        <v/>
      </c>
      <c r="K58" s="29">
        <f>IF(F58="","",IFERROR(VLOOKUP(F58,'Rates'!$A$2:$D$10,4,FALSE),""))</f>
        <v/>
      </c>
      <c r="L58" s="29">
        <f>IF(OR(H58="",K58=""),"",IFERROR(H58/1000*K58,0))</f>
        <v/>
      </c>
      <c r="M58" s="29">
        <f>IF(OR(L58="",H58=""),"",IFERROR(L58/H58,0))</f>
        <v/>
      </c>
      <c r="N58" s="28" t="n"/>
      <c r="O58" s="30">
        <f>IF(OR(N58="",H58="",C58=""),"",IFERROR(N58+H58/AVERAGEIFS($J$2:$J$101,$C$2:$C$101,C58),""))</f>
        <v/>
      </c>
      <c r="P58" s="2" t="n"/>
      <c r="Q58" s="4" t="n"/>
      <c r="R58" s="2" t="n"/>
      <c r="S58" s="6">
        <f>IF(OR(G58="",H58="",I58=""),"",MAX(0,G58+H58-I58))</f>
        <v/>
      </c>
      <c r="T58" s="6">
        <f>IF(O58="","",MAX(0,O58-TODAY()))</f>
        <v/>
      </c>
      <c r="U58" s="9">
        <f>IF(S58="","",IF(S58&lt;=500,"Renew soon",IF(T58&lt;=30,"Renew soon","Current")))</f>
        <v/>
      </c>
      <c r="V58" s="4" t="n"/>
    </row>
    <row r="59" ht="30" customHeight="1">
      <c r="A59" s="2" t="n"/>
      <c r="B59" s="28" t="n"/>
      <c r="C59" s="2" t="n"/>
      <c r="D59" s="4" t="n"/>
      <c r="E59" s="2" t="n"/>
      <c r="F59" s="5" t="n"/>
      <c r="G59" s="5" t="n"/>
      <c r="H59" s="5" t="n"/>
      <c r="I59" s="5" t="n"/>
      <c r="J59" s="10">
        <f>IF(OR(G59="",I59=""),"",MAX(0,I59-G59))</f>
        <v/>
      </c>
      <c r="K59" s="31">
        <f>IF(F59="","",IFERROR(VLOOKUP(F59,'Rates'!$A$2:$D$10,4,FALSE),""))</f>
        <v/>
      </c>
      <c r="L59" s="31">
        <f>IF(OR(H59="",K59=""),"",IFERROR(H59/1000*K59,0))</f>
        <v/>
      </c>
      <c r="M59" s="31">
        <f>IF(OR(L59="",H59=""),"",IFERROR(L59/H59,0))</f>
        <v/>
      </c>
      <c r="N59" s="28" t="n"/>
      <c r="O59" s="32">
        <f>IF(OR(N59="",H59="",C59=""),"",IFERROR(N59+H59/AVERAGEIFS($J$2:$J$101,$C$2:$C$101,C59),""))</f>
        <v/>
      </c>
      <c r="P59" s="2" t="n"/>
      <c r="Q59" s="4" t="n"/>
      <c r="R59" s="2" t="n"/>
      <c r="S59" s="10">
        <f>IF(OR(G59="",H59="",I59=""),"",MAX(0,G59+H59-I59))</f>
        <v/>
      </c>
      <c r="T59" s="10">
        <f>IF(O59="","",MAX(0,O59-TODAY()))</f>
        <v/>
      </c>
      <c r="U59" s="13">
        <f>IF(S59="","",IF(S59&lt;=500,"Renew soon",IF(T59&lt;=30,"Renew soon","Current")))</f>
        <v/>
      </c>
      <c r="V59" s="4" t="n"/>
    </row>
    <row r="60" ht="30" customHeight="1">
      <c r="A60" s="2" t="n"/>
      <c r="B60" s="28" t="n"/>
      <c r="C60" s="2" t="n"/>
      <c r="D60" s="4" t="n"/>
      <c r="E60" s="2" t="n"/>
      <c r="F60" s="5" t="n"/>
      <c r="G60" s="5" t="n"/>
      <c r="H60" s="5" t="n"/>
      <c r="I60" s="5" t="n"/>
      <c r="J60" s="6">
        <f>IF(OR(G60="",I60=""),"",MAX(0,I60-G60))</f>
        <v/>
      </c>
      <c r="K60" s="29">
        <f>IF(F60="","",IFERROR(VLOOKUP(F60,'Rates'!$A$2:$D$10,4,FALSE),""))</f>
        <v/>
      </c>
      <c r="L60" s="29">
        <f>IF(OR(H60="",K60=""),"",IFERROR(H60/1000*K60,0))</f>
        <v/>
      </c>
      <c r="M60" s="29">
        <f>IF(OR(L60="",H60=""),"",IFERROR(L60/H60,0))</f>
        <v/>
      </c>
      <c r="N60" s="28" t="n"/>
      <c r="O60" s="30">
        <f>IF(OR(N60="",H60="",C60=""),"",IFERROR(N60+H60/AVERAGEIFS($J$2:$J$101,$C$2:$C$101,C60),""))</f>
        <v/>
      </c>
      <c r="P60" s="2" t="n"/>
      <c r="Q60" s="4" t="n"/>
      <c r="R60" s="2" t="n"/>
      <c r="S60" s="6">
        <f>IF(OR(G60="",H60="",I60=""),"",MAX(0,G60+H60-I60))</f>
        <v/>
      </c>
      <c r="T60" s="6">
        <f>IF(O60="","",MAX(0,O60-TODAY()))</f>
        <v/>
      </c>
      <c r="U60" s="9">
        <f>IF(S60="","",IF(S60&lt;=500,"Renew soon",IF(T60&lt;=30,"Renew soon","Current")))</f>
        <v/>
      </c>
      <c r="V60" s="4" t="n"/>
    </row>
    <row r="61" ht="30" customHeight="1">
      <c r="A61" s="2" t="n"/>
      <c r="B61" s="28" t="n"/>
      <c r="C61" s="2" t="n"/>
      <c r="D61" s="4" t="n"/>
      <c r="E61" s="2" t="n"/>
      <c r="F61" s="5" t="n"/>
      <c r="G61" s="5" t="n"/>
      <c r="H61" s="5" t="n"/>
      <c r="I61" s="5" t="n"/>
      <c r="J61" s="10">
        <f>IF(OR(G61="",I61=""),"",MAX(0,I61-G61))</f>
        <v/>
      </c>
      <c r="K61" s="31">
        <f>IF(F61="","",IFERROR(VLOOKUP(F61,'Rates'!$A$2:$D$10,4,FALSE),""))</f>
        <v/>
      </c>
      <c r="L61" s="31">
        <f>IF(OR(H61="",K61=""),"",IFERROR(H61/1000*K61,0))</f>
        <v/>
      </c>
      <c r="M61" s="31">
        <f>IF(OR(L61="",H61=""),"",IFERROR(L61/H61,0))</f>
        <v/>
      </c>
      <c r="N61" s="28" t="n"/>
      <c r="O61" s="32">
        <f>IF(OR(N61="",H61="",C61=""),"",IFERROR(N61+H61/AVERAGEIFS($J$2:$J$101,$C$2:$C$101,C61),""))</f>
        <v/>
      </c>
      <c r="P61" s="2" t="n"/>
      <c r="Q61" s="4" t="n"/>
      <c r="R61" s="2" t="n"/>
      <c r="S61" s="10">
        <f>IF(OR(G61="",H61="",I61=""),"",MAX(0,G61+H61-I61))</f>
        <v/>
      </c>
      <c r="T61" s="10">
        <f>IF(O61="","",MAX(0,O61-TODAY()))</f>
        <v/>
      </c>
      <c r="U61" s="13">
        <f>IF(S61="","",IF(S61&lt;=500,"Renew soon",IF(T61&lt;=30,"Renew soon","Current")))</f>
        <v/>
      </c>
      <c r="V61" s="4" t="n"/>
    </row>
    <row r="62" ht="30" customHeight="1">
      <c r="A62" s="2" t="n"/>
      <c r="B62" s="28" t="n"/>
      <c r="C62" s="2" t="n"/>
      <c r="D62" s="4" t="n"/>
      <c r="E62" s="2" t="n"/>
      <c r="F62" s="5" t="n"/>
      <c r="G62" s="5" t="n"/>
      <c r="H62" s="5" t="n"/>
      <c r="I62" s="5" t="n"/>
      <c r="J62" s="6">
        <f>IF(OR(G62="",I62=""),"",MAX(0,I62-G62))</f>
        <v/>
      </c>
      <c r="K62" s="29">
        <f>IF(F62="","",IFERROR(VLOOKUP(F62,'Rates'!$A$2:$D$10,4,FALSE),""))</f>
        <v/>
      </c>
      <c r="L62" s="29">
        <f>IF(OR(H62="",K62=""),"",IFERROR(H62/1000*K62,0))</f>
        <v/>
      </c>
      <c r="M62" s="29">
        <f>IF(OR(L62="",H62=""),"",IFERROR(L62/H62,0))</f>
        <v/>
      </c>
      <c r="N62" s="28" t="n"/>
      <c r="O62" s="30">
        <f>IF(OR(N62="",H62="",C62=""),"",IFERROR(N62+H62/AVERAGEIFS($J$2:$J$101,$C$2:$C$101,C62),""))</f>
        <v/>
      </c>
      <c r="P62" s="2" t="n"/>
      <c r="Q62" s="4" t="n"/>
      <c r="R62" s="2" t="n"/>
      <c r="S62" s="6">
        <f>IF(OR(G62="",H62="",I62=""),"",MAX(0,G62+H62-I62))</f>
        <v/>
      </c>
      <c r="T62" s="6">
        <f>IF(O62="","",MAX(0,O62-TODAY()))</f>
        <v/>
      </c>
      <c r="U62" s="9">
        <f>IF(S62="","",IF(S62&lt;=500,"Renew soon",IF(T62&lt;=30,"Renew soon","Current")))</f>
        <v/>
      </c>
      <c r="V62" s="4" t="n"/>
    </row>
    <row r="63" ht="30" customHeight="1">
      <c r="A63" s="2" t="n"/>
      <c r="B63" s="28" t="n"/>
      <c r="C63" s="2" t="n"/>
      <c r="D63" s="4" t="n"/>
      <c r="E63" s="2" t="n"/>
      <c r="F63" s="5" t="n"/>
      <c r="G63" s="5" t="n"/>
      <c r="H63" s="5" t="n"/>
      <c r="I63" s="5" t="n"/>
      <c r="J63" s="10">
        <f>IF(OR(G63="",I63=""),"",MAX(0,I63-G63))</f>
        <v/>
      </c>
      <c r="K63" s="31">
        <f>IF(F63="","",IFERROR(VLOOKUP(F63,'Rates'!$A$2:$D$10,4,FALSE),""))</f>
        <v/>
      </c>
      <c r="L63" s="31">
        <f>IF(OR(H63="",K63=""),"",IFERROR(H63/1000*K63,0))</f>
        <v/>
      </c>
      <c r="M63" s="31">
        <f>IF(OR(L63="",H63=""),"",IFERROR(L63/H63,0))</f>
        <v/>
      </c>
      <c r="N63" s="28" t="n"/>
      <c r="O63" s="32">
        <f>IF(OR(N63="",H63="",C63=""),"",IFERROR(N63+H63/AVERAGEIFS($J$2:$J$101,$C$2:$C$101,C63),""))</f>
        <v/>
      </c>
      <c r="P63" s="2" t="n"/>
      <c r="Q63" s="4" t="n"/>
      <c r="R63" s="2" t="n"/>
      <c r="S63" s="10">
        <f>IF(OR(G63="",H63="",I63=""),"",MAX(0,G63+H63-I63))</f>
        <v/>
      </c>
      <c r="T63" s="10">
        <f>IF(O63="","",MAX(0,O63-TODAY()))</f>
        <v/>
      </c>
      <c r="U63" s="13">
        <f>IF(S63="","",IF(S63&lt;=500,"Renew soon",IF(T63&lt;=30,"Renew soon","Current")))</f>
        <v/>
      </c>
      <c r="V63" s="4" t="n"/>
    </row>
    <row r="64" ht="30" customHeight="1">
      <c r="A64" s="2" t="n"/>
      <c r="B64" s="28" t="n"/>
      <c r="C64" s="2" t="n"/>
      <c r="D64" s="4" t="n"/>
      <c r="E64" s="2" t="n"/>
      <c r="F64" s="5" t="n"/>
      <c r="G64" s="5" t="n"/>
      <c r="H64" s="5" t="n"/>
      <c r="I64" s="5" t="n"/>
      <c r="J64" s="6">
        <f>IF(OR(G64="",I64=""),"",MAX(0,I64-G64))</f>
        <v/>
      </c>
      <c r="K64" s="29">
        <f>IF(F64="","",IFERROR(VLOOKUP(F64,'Rates'!$A$2:$D$10,4,FALSE),""))</f>
        <v/>
      </c>
      <c r="L64" s="29">
        <f>IF(OR(H64="",K64=""),"",IFERROR(H64/1000*K64,0))</f>
        <v/>
      </c>
      <c r="M64" s="29">
        <f>IF(OR(L64="",H64=""),"",IFERROR(L64/H64,0))</f>
        <v/>
      </c>
      <c r="N64" s="28" t="n"/>
      <c r="O64" s="30">
        <f>IF(OR(N64="",H64="",C64=""),"",IFERROR(N64+H64/AVERAGEIFS($J$2:$J$101,$C$2:$C$101,C64),""))</f>
        <v/>
      </c>
      <c r="P64" s="2" t="n"/>
      <c r="Q64" s="4" t="n"/>
      <c r="R64" s="2" t="n"/>
      <c r="S64" s="6">
        <f>IF(OR(G64="",H64="",I64=""),"",MAX(0,G64+H64-I64))</f>
        <v/>
      </c>
      <c r="T64" s="6">
        <f>IF(O64="","",MAX(0,O64-TODAY()))</f>
        <v/>
      </c>
      <c r="U64" s="9">
        <f>IF(S64="","",IF(S64&lt;=500,"Renew soon",IF(T64&lt;=30,"Renew soon","Current")))</f>
        <v/>
      </c>
      <c r="V64" s="4" t="n"/>
    </row>
    <row r="65" ht="30" customHeight="1">
      <c r="A65" s="2" t="n"/>
      <c r="B65" s="28" t="n"/>
      <c r="C65" s="2" t="n"/>
      <c r="D65" s="4" t="n"/>
      <c r="E65" s="2" t="n"/>
      <c r="F65" s="5" t="n"/>
      <c r="G65" s="5" t="n"/>
      <c r="H65" s="5" t="n"/>
      <c r="I65" s="5" t="n"/>
      <c r="J65" s="10">
        <f>IF(OR(G65="",I65=""),"",MAX(0,I65-G65))</f>
        <v/>
      </c>
      <c r="K65" s="31">
        <f>IF(F65="","",IFERROR(VLOOKUP(F65,'Rates'!$A$2:$D$10,4,FALSE),""))</f>
        <v/>
      </c>
      <c r="L65" s="31">
        <f>IF(OR(H65="",K65=""),"",IFERROR(H65/1000*K65,0))</f>
        <v/>
      </c>
      <c r="M65" s="31">
        <f>IF(OR(L65="",H65=""),"",IFERROR(L65/H65,0))</f>
        <v/>
      </c>
      <c r="N65" s="28" t="n"/>
      <c r="O65" s="32">
        <f>IF(OR(N65="",H65="",C65=""),"",IFERROR(N65+H65/AVERAGEIFS($J$2:$J$101,$C$2:$C$101,C65),""))</f>
        <v/>
      </c>
      <c r="P65" s="2" t="n"/>
      <c r="Q65" s="4" t="n"/>
      <c r="R65" s="2" t="n"/>
      <c r="S65" s="10">
        <f>IF(OR(G65="",H65="",I65=""),"",MAX(0,G65+H65-I65))</f>
        <v/>
      </c>
      <c r="T65" s="10">
        <f>IF(O65="","",MAX(0,O65-TODAY()))</f>
        <v/>
      </c>
      <c r="U65" s="13">
        <f>IF(S65="","",IF(S65&lt;=500,"Renew soon",IF(T65&lt;=30,"Renew soon","Current")))</f>
        <v/>
      </c>
      <c r="V65" s="4" t="n"/>
    </row>
    <row r="66" ht="30" customHeight="1">
      <c r="A66" s="2" t="n"/>
      <c r="B66" s="28" t="n"/>
      <c r="C66" s="2" t="n"/>
      <c r="D66" s="4" t="n"/>
      <c r="E66" s="2" t="n"/>
      <c r="F66" s="5" t="n"/>
      <c r="G66" s="5" t="n"/>
      <c r="H66" s="5" t="n"/>
      <c r="I66" s="5" t="n"/>
      <c r="J66" s="6">
        <f>IF(OR(G66="",I66=""),"",MAX(0,I66-G66))</f>
        <v/>
      </c>
      <c r="K66" s="29">
        <f>IF(F66="","",IFERROR(VLOOKUP(F66,'Rates'!$A$2:$D$10,4,FALSE),""))</f>
        <v/>
      </c>
      <c r="L66" s="29">
        <f>IF(OR(H66="",K66=""),"",IFERROR(H66/1000*K66,0))</f>
        <v/>
      </c>
      <c r="M66" s="29">
        <f>IF(OR(L66="",H66=""),"",IFERROR(L66/H66,0))</f>
        <v/>
      </c>
      <c r="N66" s="28" t="n"/>
      <c r="O66" s="30">
        <f>IF(OR(N66="",H66="",C66=""),"",IFERROR(N66+H66/AVERAGEIFS($J$2:$J$101,$C$2:$C$101,C66),""))</f>
        <v/>
      </c>
      <c r="P66" s="2" t="n"/>
      <c r="Q66" s="4" t="n"/>
      <c r="R66" s="2" t="n"/>
      <c r="S66" s="6">
        <f>IF(OR(G66="",H66="",I66=""),"",MAX(0,G66+H66-I66))</f>
        <v/>
      </c>
      <c r="T66" s="6">
        <f>IF(O66="","",MAX(0,O66-TODAY()))</f>
        <v/>
      </c>
      <c r="U66" s="9">
        <f>IF(S66="","",IF(S66&lt;=500,"Renew soon",IF(T66&lt;=30,"Renew soon","Current")))</f>
        <v/>
      </c>
      <c r="V66" s="4" t="n"/>
    </row>
    <row r="67" ht="30" customHeight="1">
      <c r="A67" s="2" t="n"/>
      <c r="B67" s="28" t="n"/>
      <c r="C67" s="2" t="n"/>
      <c r="D67" s="4" t="n"/>
      <c r="E67" s="2" t="n"/>
      <c r="F67" s="5" t="n"/>
      <c r="G67" s="5" t="n"/>
      <c r="H67" s="5" t="n"/>
      <c r="I67" s="5" t="n"/>
      <c r="J67" s="10">
        <f>IF(OR(G67="",I67=""),"",MAX(0,I67-G67))</f>
        <v/>
      </c>
      <c r="K67" s="31">
        <f>IF(F67="","",IFERROR(VLOOKUP(F67,'Rates'!$A$2:$D$10,4,FALSE),""))</f>
        <v/>
      </c>
      <c r="L67" s="31">
        <f>IF(OR(H67="",K67=""),"",IFERROR(H67/1000*K67,0))</f>
        <v/>
      </c>
      <c r="M67" s="31">
        <f>IF(OR(L67="",H67=""),"",IFERROR(L67/H67,0))</f>
        <v/>
      </c>
      <c r="N67" s="28" t="n"/>
      <c r="O67" s="32">
        <f>IF(OR(N67="",H67="",C67=""),"",IFERROR(N67+H67/AVERAGEIFS($J$2:$J$101,$C$2:$C$101,C67),""))</f>
        <v/>
      </c>
      <c r="P67" s="2" t="n"/>
      <c r="Q67" s="4" t="n"/>
      <c r="R67" s="2" t="n"/>
      <c r="S67" s="10">
        <f>IF(OR(G67="",H67="",I67=""),"",MAX(0,G67+H67-I67))</f>
        <v/>
      </c>
      <c r="T67" s="10">
        <f>IF(O67="","",MAX(0,O67-TODAY()))</f>
        <v/>
      </c>
      <c r="U67" s="13">
        <f>IF(S67="","",IF(S67&lt;=500,"Renew soon",IF(T67&lt;=30,"Renew soon","Current")))</f>
        <v/>
      </c>
      <c r="V67" s="4" t="n"/>
    </row>
    <row r="68" ht="30" customHeight="1">
      <c r="A68" s="2" t="n"/>
      <c r="B68" s="28" t="n"/>
      <c r="C68" s="2" t="n"/>
      <c r="D68" s="4" t="n"/>
      <c r="E68" s="2" t="n"/>
      <c r="F68" s="5" t="n"/>
      <c r="G68" s="5" t="n"/>
      <c r="H68" s="5" t="n"/>
      <c r="I68" s="5" t="n"/>
      <c r="J68" s="6">
        <f>IF(OR(G68="",I68=""),"",MAX(0,I68-G68))</f>
        <v/>
      </c>
      <c r="K68" s="29">
        <f>IF(F68="","",IFERROR(VLOOKUP(F68,'Rates'!$A$2:$D$10,4,FALSE),""))</f>
        <v/>
      </c>
      <c r="L68" s="29">
        <f>IF(OR(H68="",K68=""),"",IFERROR(H68/1000*K68,0))</f>
        <v/>
      </c>
      <c r="M68" s="29">
        <f>IF(OR(L68="",H68=""),"",IFERROR(L68/H68,0))</f>
        <v/>
      </c>
      <c r="N68" s="28" t="n"/>
      <c r="O68" s="30">
        <f>IF(OR(N68="",H68="",C68=""),"",IFERROR(N68+H68/AVERAGEIFS($J$2:$J$101,$C$2:$C$101,C68),""))</f>
        <v/>
      </c>
      <c r="P68" s="2" t="n"/>
      <c r="Q68" s="4" t="n"/>
      <c r="R68" s="2" t="n"/>
      <c r="S68" s="6">
        <f>IF(OR(G68="",H68="",I68=""),"",MAX(0,G68+H68-I68))</f>
        <v/>
      </c>
      <c r="T68" s="6">
        <f>IF(O68="","",MAX(0,O68-TODAY()))</f>
        <v/>
      </c>
      <c r="U68" s="9">
        <f>IF(S68="","",IF(S68&lt;=500,"Renew soon",IF(T68&lt;=30,"Renew soon","Current")))</f>
        <v/>
      </c>
      <c r="V68" s="4" t="n"/>
    </row>
    <row r="69" ht="30" customHeight="1">
      <c r="A69" s="2" t="n"/>
      <c r="B69" s="28" t="n"/>
      <c r="C69" s="2" t="n"/>
      <c r="D69" s="4" t="n"/>
      <c r="E69" s="2" t="n"/>
      <c r="F69" s="5" t="n"/>
      <c r="G69" s="5" t="n"/>
      <c r="H69" s="5" t="n"/>
      <c r="I69" s="5" t="n"/>
      <c r="J69" s="10">
        <f>IF(OR(G69="",I69=""),"",MAX(0,I69-G69))</f>
        <v/>
      </c>
      <c r="K69" s="31">
        <f>IF(F69="","",IFERROR(VLOOKUP(F69,'Rates'!$A$2:$D$10,4,FALSE),""))</f>
        <v/>
      </c>
      <c r="L69" s="31">
        <f>IF(OR(H69="",K69=""),"",IFERROR(H69/1000*K69,0))</f>
        <v/>
      </c>
      <c r="M69" s="31">
        <f>IF(OR(L69="",H69=""),"",IFERROR(L69/H69,0))</f>
        <v/>
      </c>
      <c r="N69" s="28" t="n"/>
      <c r="O69" s="32">
        <f>IF(OR(N69="",H69="",C69=""),"",IFERROR(N69+H69/AVERAGEIFS($J$2:$J$101,$C$2:$C$101,C69),""))</f>
        <v/>
      </c>
      <c r="P69" s="2" t="n"/>
      <c r="Q69" s="4" t="n"/>
      <c r="R69" s="2" t="n"/>
      <c r="S69" s="10">
        <f>IF(OR(G69="",H69="",I69=""),"",MAX(0,G69+H69-I69))</f>
        <v/>
      </c>
      <c r="T69" s="10">
        <f>IF(O69="","",MAX(0,O69-TODAY()))</f>
        <v/>
      </c>
      <c r="U69" s="13">
        <f>IF(S69="","",IF(S69&lt;=500,"Renew soon",IF(T69&lt;=30,"Renew soon","Current")))</f>
        <v/>
      </c>
      <c r="V69" s="4" t="n"/>
    </row>
    <row r="70" ht="30" customHeight="1">
      <c r="A70" s="2" t="n"/>
      <c r="B70" s="28" t="n"/>
      <c r="C70" s="2" t="n"/>
      <c r="D70" s="4" t="n"/>
      <c r="E70" s="2" t="n"/>
      <c r="F70" s="5" t="n"/>
      <c r="G70" s="5" t="n"/>
      <c r="H70" s="5" t="n"/>
      <c r="I70" s="5" t="n"/>
      <c r="J70" s="6">
        <f>IF(OR(G70="",I70=""),"",MAX(0,I70-G70))</f>
        <v/>
      </c>
      <c r="K70" s="29">
        <f>IF(F70="","",IFERROR(VLOOKUP(F70,'Rates'!$A$2:$D$10,4,FALSE),""))</f>
        <v/>
      </c>
      <c r="L70" s="29">
        <f>IF(OR(H70="",K70=""),"",IFERROR(H70/1000*K70,0))</f>
        <v/>
      </c>
      <c r="M70" s="29">
        <f>IF(OR(L70="",H70=""),"",IFERROR(L70/H70,0))</f>
        <v/>
      </c>
      <c r="N70" s="28" t="n"/>
      <c r="O70" s="30">
        <f>IF(OR(N70="",H70="",C70=""),"",IFERROR(N70+H70/AVERAGEIFS($J$2:$J$101,$C$2:$C$101,C70),""))</f>
        <v/>
      </c>
      <c r="P70" s="2" t="n"/>
      <c r="Q70" s="4" t="n"/>
      <c r="R70" s="2" t="n"/>
      <c r="S70" s="6">
        <f>IF(OR(G70="",H70="",I70=""),"",MAX(0,G70+H70-I70))</f>
        <v/>
      </c>
      <c r="T70" s="6">
        <f>IF(O70="","",MAX(0,O70-TODAY()))</f>
        <v/>
      </c>
      <c r="U70" s="9">
        <f>IF(S70="","",IF(S70&lt;=500,"Renew soon",IF(T70&lt;=30,"Renew soon","Current")))</f>
        <v/>
      </c>
      <c r="V70" s="4" t="n"/>
    </row>
    <row r="71" ht="30" customHeight="1">
      <c r="A71" s="2" t="n"/>
      <c r="B71" s="28" t="n"/>
      <c r="C71" s="2" t="n"/>
      <c r="D71" s="4" t="n"/>
      <c r="E71" s="2" t="n"/>
      <c r="F71" s="5" t="n"/>
      <c r="G71" s="5" t="n"/>
      <c r="H71" s="5" t="n"/>
      <c r="I71" s="5" t="n"/>
      <c r="J71" s="10">
        <f>IF(OR(G71="",I71=""),"",MAX(0,I71-G71))</f>
        <v/>
      </c>
      <c r="K71" s="31">
        <f>IF(F71="","",IFERROR(VLOOKUP(F71,'Rates'!$A$2:$D$10,4,FALSE),""))</f>
        <v/>
      </c>
      <c r="L71" s="31">
        <f>IF(OR(H71="",K71=""),"",IFERROR(H71/1000*K71,0))</f>
        <v/>
      </c>
      <c r="M71" s="31">
        <f>IF(OR(L71="",H71=""),"",IFERROR(L71/H71,0))</f>
        <v/>
      </c>
      <c r="N71" s="28" t="n"/>
      <c r="O71" s="32">
        <f>IF(OR(N71="",H71="",C71=""),"",IFERROR(N71+H71/AVERAGEIFS($J$2:$J$101,$C$2:$C$101,C71),""))</f>
        <v/>
      </c>
      <c r="P71" s="2" t="n"/>
      <c r="Q71" s="4" t="n"/>
      <c r="R71" s="2" t="n"/>
      <c r="S71" s="10">
        <f>IF(OR(G71="",H71="",I71=""),"",MAX(0,G71+H71-I71))</f>
        <v/>
      </c>
      <c r="T71" s="10">
        <f>IF(O71="","",MAX(0,O71-TODAY()))</f>
        <v/>
      </c>
      <c r="U71" s="13">
        <f>IF(S71="","",IF(S71&lt;=500,"Renew soon",IF(T71&lt;=30,"Renew soon","Current")))</f>
        <v/>
      </c>
      <c r="V71" s="4" t="n"/>
    </row>
    <row r="72" ht="30" customHeight="1">
      <c r="A72" s="2" t="n"/>
      <c r="B72" s="28" t="n"/>
      <c r="C72" s="2" t="n"/>
      <c r="D72" s="4" t="n"/>
      <c r="E72" s="2" t="n"/>
      <c r="F72" s="5" t="n"/>
      <c r="G72" s="5" t="n"/>
      <c r="H72" s="5" t="n"/>
      <c r="I72" s="5" t="n"/>
      <c r="J72" s="6">
        <f>IF(OR(G72="",I72=""),"",MAX(0,I72-G72))</f>
        <v/>
      </c>
      <c r="K72" s="29">
        <f>IF(F72="","",IFERROR(VLOOKUP(F72,'Rates'!$A$2:$D$10,4,FALSE),""))</f>
        <v/>
      </c>
      <c r="L72" s="29">
        <f>IF(OR(H72="",K72=""),"",IFERROR(H72/1000*K72,0))</f>
        <v/>
      </c>
      <c r="M72" s="29">
        <f>IF(OR(L72="",H72=""),"",IFERROR(L72/H72,0))</f>
        <v/>
      </c>
      <c r="N72" s="28" t="n"/>
      <c r="O72" s="30">
        <f>IF(OR(N72="",H72="",C72=""),"",IFERROR(N72+H72/AVERAGEIFS($J$2:$J$101,$C$2:$C$101,C72),""))</f>
        <v/>
      </c>
      <c r="P72" s="2" t="n"/>
      <c r="Q72" s="4" t="n"/>
      <c r="R72" s="2" t="n"/>
      <c r="S72" s="6">
        <f>IF(OR(G72="",H72="",I72=""),"",MAX(0,G72+H72-I72))</f>
        <v/>
      </c>
      <c r="T72" s="6">
        <f>IF(O72="","",MAX(0,O72-TODAY()))</f>
        <v/>
      </c>
      <c r="U72" s="9">
        <f>IF(S72="","",IF(S72&lt;=500,"Renew soon",IF(T72&lt;=30,"Renew soon","Current")))</f>
        <v/>
      </c>
      <c r="V72" s="4" t="n"/>
    </row>
    <row r="73" ht="30" customHeight="1">
      <c r="A73" s="2" t="n"/>
      <c r="B73" s="28" t="n"/>
      <c r="C73" s="2" t="n"/>
      <c r="D73" s="4" t="n"/>
      <c r="E73" s="2" t="n"/>
      <c r="F73" s="5" t="n"/>
      <c r="G73" s="5" t="n"/>
      <c r="H73" s="5" t="n"/>
      <c r="I73" s="5" t="n"/>
      <c r="J73" s="10">
        <f>IF(OR(G73="",I73=""),"",MAX(0,I73-G73))</f>
        <v/>
      </c>
      <c r="K73" s="31">
        <f>IF(F73="","",IFERROR(VLOOKUP(F73,'Rates'!$A$2:$D$10,4,FALSE),""))</f>
        <v/>
      </c>
      <c r="L73" s="31">
        <f>IF(OR(H73="",K73=""),"",IFERROR(H73/1000*K73,0))</f>
        <v/>
      </c>
      <c r="M73" s="31">
        <f>IF(OR(L73="",H73=""),"",IFERROR(L73/H73,0))</f>
        <v/>
      </c>
      <c r="N73" s="28" t="n"/>
      <c r="O73" s="32">
        <f>IF(OR(N73="",H73="",C73=""),"",IFERROR(N73+H73/AVERAGEIFS($J$2:$J$101,$C$2:$C$101,C73),""))</f>
        <v/>
      </c>
      <c r="P73" s="2" t="n"/>
      <c r="Q73" s="4" t="n"/>
      <c r="R73" s="2" t="n"/>
      <c r="S73" s="10">
        <f>IF(OR(G73="",H73="",I73=""),"",MAX(0,G73+H73-I73))</f>
        <v/>
      </c>
      <c r="T73" s="10">
        <f>IF(O73="","",MAX(0,O73-TODAY()))</f>
        <v/>
      </c>
      <c r="U73" s="13">
        <f>IF(S73="","",IF(S73&lt;=500,"Renew soon",IF(T73&lt;=30,"Renew soon","Current")))</f>
        <v/>
      </c>
      <c r="V73" s="4" t="n"/>
    </row>
    <row r="74" ht="30" customHeight="1">
      <c r="A74" s="2" t="n"/>
      <c r="B74" s="28" t="n"/>
      <c r="C74" s="2" t="n"/>
      <c r="D74" s="4" t="n"/>
      <c r="E74" s="2" t="n"/>
      <c r="F74" s="5" t="n"/>
      <c r="G74" s="5" t="n"/>
      <c r="H74" s="5" t="n"/>
      <c r="I74" s="5" t="n"/>
      <c r="J74" s="6">
        <f>IF(OR(G74="",I74=""),"",MAX(0,I74-G74))</f>
        <v/>
      </c>
      <c r="K74" s="29">
        <f>IF(F74="","",IFERROR(VLOOKUP(F74,'Rates'!$A$2:$D$10,4,FALSE),""))</f>
        <v/>
      </c>
      <c r="L74" s="29">
        <f>IF(OR(H74="",K74=""),"",IFERROR(H74/1000*K74,0))</f>
        <v/>
      </c>
      <c r="M74" s="29">
        <f>IF(OR(L74="",H74=""),"",IFERROR(L74/H74,0))</f>
        <v/>
      </c>
      <c r="N74" s="28" t="n"/>
      <c r="O74" s="30">
        <f>IF(OR(N74="",H74="",C74=""),"",IFERROR(N74+H74/AVERAGEIFS($J$2:$J$101,$C$2:$C$101,C74),""))</f>
        <v/>
      </c>
      <c r="P74" s="2" t="n"/>
      <c r="Q74" s="4" t="n"/>
      <c r="R74" s="2" t="n"/>
      <c r="S74" s="6">
        <f>IF(OR(G74="",H74="",I74=""),"",MAX(0,G74+H74-I74))</f>
        <v/>
      </c>
      <c r="T74" s="6">
        <f>IF(O74="","",MAX(0,O74-TODAY()))</f>
        <v/>
      </c>
      <c r="U74" s="9">
        <f>IF(S74="","",IF(S74&lt;=500,"Renew soon",IF(T74&lt;=30,"Renew soon","Current")))</f>
        <v/>
      </c>
      <c r="V74" s="4" t="n"/>
    </row>
    <row r="75" ht="30" customHeight="1">
      <c r="A75" s="2" t="n"/>
      <c r="B75" s="28" t="n"/>
      <c r="C75" s="2" t="n"/>
      <c r="D75" s="4" t="n"/>
      <c r="E75" s="2" t="n"/>
      <c r="F75" s="5" t="n"/>
      <c r="G75" s="5" t="n"/>
      <c r="H75" s="5" t="n"/>
      <c r="I75" s="5" t="n"/>
      <c r="J75" s="10">
        <f>IF(OR(G75="",I75=""),"",MAX(0,I75-G75))</f>
        <v/>
      </c>
      <c r="K75" s="31">
        <f>IF(F75="","",IFERROR(VLOOKUP(F75,'Rates'!$A$2:$D$10,4,FALSE),""))</f>
        <v/>
      </c>
      <c r="L75" s="31">
        <f>IF(OR(H75="",K75=""),"",IFERROR(H75/1000*K75,0))</f>
        <v/>
      </c>
      <c r="M75" s="31">
        <f>IF(OR(L75="",H75=""),"",IFERROR(L75/H75,0))</f>
        <v/>
      </c>
      <c r="N75" s="28" t="n"/>
      <c r="O75" s="32">
        <f>IF(OR(N75="",H75="",C75=""),"",IFERROR(N75+H75/AVERAGEIFS($J$2:$J$101,$C$2:$C$101,C75),""))</f>
        <v/>
      </c>
      <c r="P75" s="2" t="n"/>
      <c r="Q75" s="4" t="n"/>
      <c r="R75" s="2" t="n"/>
      <c r="S75" s="10">
        <f>IF(OR(G75="",H75="",I75=""),"",MAX(0,G75+H75-I75))</f>
        <v/>
      </c>
      <c r="T75" s="10">
        <f>IF(O75="","",MAX(0,O75-TODAY()))</f>
        <v/>
      </c>
      <c r="U75" s="13">
        <f>IF(S75="","",IF(S75&lt;=500,"Renew soon",IF(T75&lt;=30,"Renew soon","Current")))</f>
        <v/>
      </c>
      <c r="V75" s="4" t="n"/>
    </row>
    <row r="76" ht="30" customHeight="1">
      <c r="A76" s="2" t="n"/>
      <c r="B76" s="28" t="n"/>
      <c r="C76" s="2" t="n"/>
      <c r="D76" s="4" t="n"/>
      <c r="E76" s="2" t="n"/>
      <c r="F76" s="5" t="n"/>
      <c r="G76" s="5" t="n"/>
      <c r="H76" s="5" t="n"/>
      <c r="I76" s="5" t="n"/>
      <c r="J76" s="6">
        <f>IF(OR(G76="",I76=""),"",MAX(0,I76-G76))</f>
        <v/>
      </c>
      <c r="K76" s="29">
        <f>IF(F76="","",IFERROR(VLOOKUP(F76,'Rates'!$A$2:$D$10,4,FALSE),""))</f>
        <v/>
      </c>
      <c r="L76" s="29">
        <f>IF(OR(H76="",K76=""),"",IFERROR(H76/1000*K76,0))</f>
        <v/>
      </c>
      <c r="M76" s="29">
        <f>IF(OR(L76="",H76=""),"",IFERROR(L76/H76,0))</f>
        <v/>
      </c>
      <c r="N76" s="28" t="n"/>
      <c r="O76" s="30">
        <f>IF(OR(N76="",H76="",C76=""),"",IFERROR(N76+H76/AVERAGEIFS($J$2:$J$101,$C$2:$C$101,C76),""))</f>
        <v/>
      </c>
      <c r="P76" s="2" t="n"/>
      <c r="Q76" s="4" t="n"/>
      <c r="R76" s="2" t="n"/>
      <c r="S76" s="6">
        <f>IF(OR(G76="",H76="",I76=""),"",MAX(0,G76+H76-I76))</f>
        <v/>
      </c>
      <c r="T76" s="6">
        <f>IF(O76="","",MAX(0,O76-TODAY()))</f>
        <v/>
      </c>
      <c r="U76" s="9">
        <f>IF(S76="","",IF(S76&lt;=500,"Renew soon",IF(T76&lt;=30,"Renew soon","Current")))</f>
        <v/>
      </c>
      <c r="V76" s="4" t="n"/>
    </row>
    <row r="77" ht="30" customHeight="1">
      <c r="A77" s="2" t="n"/>
      <c r="B77" s="28" t="n"/>
      <c r="C77" s="2" t="n"/>
      <c r="D77" s="4" t="n"/>
      <c r="E77" s="2" t="n"/>
      <c r="F77" s="5" t="n"/>
      <c r="G77" s="5" t="n"/>
      <c r="H77" s="5" t="n"/>
      <c r="I77" s="5" t="n"/>
      <c r="J77" s="10">
        <f>IF(OR(G77="",I77=""),"",MAX(0,I77-G77))</f>
        <v/>
      </c>
      <c r="K77" s="31">
        <f>IF(F77="","",IFERROR(VLOOKUP(F77,'Rates'!$A$2:$D$10,4,FALSE),""))</f>
        <v/>
      </c>
      <c r="L77" s="31">
        <f>IF(OR(H77="",K77=""),"",IFERROR(H77/1000*K77,0))</f>
        <v/>
      </c>
      <c r="M77" s="31">
        <f>IF(OR(L77="",H77=""),"",IFERROR(L77/H77,0))</f>
        <v/>
      </c>
      <c r="N77" s="28" t="n"/>
      <c r="O77" s="32">
        <f>IF(OR(N77="",H77="",C77=""),"",IFERROR(N77+H77/AVERAGEIFS($J$2:$J$101,$C$2:$C$101,C77),""))</f>
        <v/>
      </c>
      <c r="P77" s="2" t="n"/>
      <c r="Q77" s="4" t="n"/>
      <c r="R77" s="2" t="n"/>
      <c r="S77" s="10">
        <f>IF(OR(G77="",H77="",I77=""),"",MAX(0,G77+H77-I77))</f>
        <v/>
      </c>
      <c r="T77" s="10">
        <f>IF(O77="","",MAX(0,O77-TODAY()))</f>
        <v/>
      </c>
      <c r="U77" s="13">
        <f>IF(S77="","",IF(S77&lt;=500,"Renew soon",IF(T77&lt;=30,"Renew soon","Current")))</f>
        <v/>
      </c>
      <c r="V77" s="4" t="n"/>
    </row>
    <row r="78" ht="30" customHeight="1">
      <c r="A78" s="2" t="n"/>
      <c r="B78" s="28" t="n"/>
      <c r="C78" s="2" t="n"/>
      <c r="D78" s="4" t="n"/>
      <c r="E78" s="2" t="n"/>
      <c r="F78" s="5" t="n"/>
      <c r="G78" s="5" t="n"/>
      <c r="H78" s="5" t="n"/>
      <c r="I78" s="5" t="n"/>
      <c r="J78" s="6">
        <f>IF(OR(G78="",I78=""),"",MAX(0,I78-G78))</f>
        <v/>
      </c>
      <c r="K78" s="29">
        <f>IF(F78="","",IFERROR(VLOOKUP(F78,'Rates'!$A$2:$D$10,4,FALSE),""))</f>
        <v/>
      </c>
      <c r="L78" s="29">
        <f>IF(OR(H78="",K78=""),"",IFERROR(H78/1000*K78,0))</f>
        <v/>
      </c>
      <c r="M78" s="29">
        <f>IF(OR(L78="",H78=""),"",IFERROR(L78/H78,0))</f>
        <v/>
      </c>
      <c r="N78" s="28" t="n"/>
      <c r="O78" s="30">
        <f>IF(OR(N78="",H78="",C78=""),"",IFERROR(N78+H78/AVERAGEIFS($J$2:$J$101,$C$2:$C$101,C78),""))</f>
        <v/>
      </c>
      <c r="P78" s="2" t="n"/>
      <c r="Q78" s="4" t="n"/>
      <c r="R78" s="2" t="n"/>
      <c r="S78" s="6">
        <f>IF(OR(G78="",H78="",I78=""),"",MAX(0,G78+H78-I78))</f>
        <v/>
      </c>
      <c r="T78" s="6">
        <f>IF(O78="","",MAX(0,O78-TODAY()))</f>
        <v/>
      </c>
      <c r="U78" s="9">
        <f>IF(S78="","",IF(S78&lt;=500,"Renew soon",IF(T78&lt;=30,"Renew soon","Current")))</f>
        <v/>
      </c>
      <c r="V78" s="4" t="n"/>
    </row>
    <row r="79" ht="30" customHeight="1">
      <c r="A79" s="2" t="n"/>
      <c r="B79" s="28" t="n"/>
      <c r="C79" s="2" t="n"/>
      <c r="D79" s="4" t="n"/>
      <c r="E79" s="2" t="n"/>
      <c r="F79" s="5" t="n"/>
      <c r="G79" s="5" t="n"/>
      <c r="H79" s="5" t="n"/>
      <c r="I79" s="5" t="n"/>
      <c r="J79" s="10">
        <f>IF(OR(G79="",I79=""),"",MAX(0,I79-G79))</f>
        <v/>
      </c>
      <c r="K79" s="31">
        <f>IF(F79="","",IFERROR(VLOOKUP(F79,'Rates'!$A$2:$D$10,4,FALSE),""))</f>
        <v/>
      </c>
      <c r="L79" s="31">
        <f>IF(OR(H79="",K79=""),"",IFERROR(H79/1000*K79,0))</f>
        <v/>
      </c>
      <c r="M79" s="31">
        <f>IF(OR(L79="",H79=""),"",IFERROR(L79/H79,0))</f>
        <v/>
      </c>
      <c r="N79" s="28" t="n"/>
      <c r="O79" s="32">
        <f>IF(OR(N79="",H79="",C79=""),"",IFERROR(N79+H79/AVERAGEIFS($J$2:$J$101,$C$2:$C$101,C79),""))</f>
        <v/>
      </c>
      <c r="P79" s="2" t="n"/>
      <c r="Q79" s="4" t="n"/>
      <c r="R79" s="2" t="n"/>
      <c r="S79" s="10">
        <f>IF(OR(G79="",H79="",I79=""),"",MAX(0,G79+H79-I79))</f>
        <v/>
      </c>
      <c r="T79" s="10">
        <f>IF(O79="","",MAX(0,O79-TODAY()))</f>
        <v/>
      </c>
      <c r="U79" s="13">
        <f>IF(S79="","",IF(S79&lt;=500,"Renew soon",IF(T79&lt;=30,"Renew soon","Current")))</f>
        <v/>
      </c>
      <c r="V79" s="4" t="n"/>
    </row>
    <row r="80" ht="30" customHeight="1">
      <c r="A80" s="2" t="n"/>
      <c r="B80" s="28" t="n"/>
      <c r="C80" s="2" t="n"/>
      <c r="D80" s="4" t="n"/>
      <c r="E80" s="2" t="n"/>
      <c r="F80" s="5" t="n"/>
      <c r="G80" s="5" t="n"/>
      <c r="H80" s="5" t="n"/>
      <c r="I80" s="5" t="n"/>
      <c r="J80" s="6">
        <f>IF(OR(G80="",I80=""),"",MAX(0,I80-G80))</f>
        <v/>
      </c>
      <c r="K80" s="29">
        <f>IF(F80="","",IFERROR(VLOOKUP(F80,'Rates'!$A$2:$D$10,4,FALSE),""))</f>
        <v/>
      </c>
      <c r="L80" s="29">
        <f>IF(OR(H80="",K80=""),"",IFERROR(H80/1000*K80,0))</f>
        <v/>
      </c>
      <c r="M80" s="29">
        <f>IF(OR(L80="",H80=""),"",IFERROR(L80/H80,0))</f>
        <v/>
      </c>
      <c r="N80" s="28" t="n"/>
      <c r="O80" s="30">
        <f>IF(OR(N80="",H80="",C80=""),"",IFERROR(N80+H80/AVERAGEIFS($J$2:$J$101,$C$2:$C$101,C80),""))</f>
        <v/>
      </c>
      <c r="P80" s="2" t="n"/>
      <c r="Q80" s="4" t="n"/>
      <c r="R80" s="2" t="n"/>
      <c r="S80" s="6">
        <f>IF(OR(G80="",H80="",I80=""),"",MAX(0,G80+H80-I80))</f>
        <v/>
      </c>
      <c r="T80" s="6">
        <f>IF(O80="","",MAX(0,O80-TODAY()))</f>
        <v/>
      </c>
      <c r="U80" s="9">
        <f>IF(S80="","",IF(S80&lt;=500,"Renew soon",IF(T80&lt;=30,"Renew soon","Current")))</f>
        <v/>
      </c>
      <c r="V80" s="4" t="n"/>
    </row>
    <row r="81" ht="30" customHeight="1">
      <c r="A81" s="2" t="n"/>
      <c r="B81" s="28" t="n"/>
      <c r="C81" s="2" t="n"/>
      <c r="D81" s="4" t="n"/>
      <c r="E81" s="2" t="n"/>
      <c r="F81" s="5" t="n"/>
      <c r="G81" s="5" t="n"/>
      <c r="H81" s="5" t="n"/>
      <c r="I81" s="5" t="n"/>
      <c r="J81" s="10">
        <f>IF(OR(G81="",I81=""),"",MAX(0,I81-G81))</f>
        <v/>
      </c>
      <c r="K81" s="31">
        <f>IF(F81="","",IFERROR(VLOOKUP(F81,'Rates'!$A$2:$D$10,4,FALSE),""))</f>
        <v/>
      </c>
      <c r="L81" s="31">
        <f>IF(OR(H81="",K81=""),"",IFERROR(H81/1000*K81,0))</f>
        <v/>
      </c>
      <c r="M81" s="31">
        <f>IF(OR(L81="",H81=""),"",IFERROR(L81/H81,0))</f>
        <v/>
      </c>
      <c r="N81" s="28" t="n"/>
      <c r="O81" s="32">
        <f>IF(OR(N81="",H81="",C81=""),"",IFERROR(N81+H81/AVERAGEIFS($J$2:$J$101,$C$2:$C$101,C81),""))</f>
        <v/>
      </c>
      <c r="P81" s="2" t="n"/>
      <c r="Q81" s="4" t="n"/>
      <c r="R81" s="2" t="n"/>
      <c r="S81" s="10">
        <f>IF(OR(G81="",H81="",I81=""),"",MAX(0,G81+H81-I81))</f>
        <v/>
      </c>
      <c r="T81" s="10">
        <f>IF(O81="","",MAX(0,O81-TODAY()))</f>
        <v/>
      </c>
      <c r="U81" s="13">
        <f>IF(S81="","",IF(S81&lt;=500,"Renew soon",IF(T81&lt;=30,"Renew soon","Current")))</f>
        <v/>
      </c>
      <c r="V81" s="4" t="n"/>
    </row>
    <row r="82" ht="30" customHeight="1">
      <c r="A82" s="2" t="n"/>
      <c r="B82" s="28" t="n"/>
      <c r="C82" s="2" t="n"/>
      <c r="D82" s="4" t="n"/>
      <c r="E82" s="2" t="n"/>
      <c r="F82" s="5" t="n"/>
      <c r="G82" s="5" t="n"/>
      <c r="H82" s="5" t="n"/>
      <c r="I82" s="5" t="n"/>
      <c r="J82" s="6">
        <f>IF(OR(G82="",I82=""),"",MAX(0,I82-G82))</f>
        <v/>
      </c>
      <c r="K82" s="29">
        <f>IF(F82="","",IFERROR(VLOOKUP(F82,'Rates'!$A$2:$D$10,4,FALSE),""))</f>
        <v/>
      </c>
      <c r="L82" s="29">
        <f>IF(OR(H82="",K82=""),"",IFERROR(H82/1000*K82,0))</f>
        <v/>
      </c>
      <c r="M82" s="29">
        <f>IF(OR(L82="",H82=""),"",IFERROR(L82/H82,0))</f>
        <v/>
      </c>
      <c r="N82" s="28" t="n"/>
      <c r="O82" s="30">
        <f>IF(OR(N82="",H82="",C82=""),"",IFERROR(N82+H82/AVERAGEIFS($J$2:$J$101,$C$2:$C$101,C82),""))</f>
        <v/>
      </c>
      <c r="P82" s="2" t="n"/>
      <c r="Q82" s="4" t="n"/>
      <c r="R82" s="2" t="n"/>
      <c r="S82" s="6">
        <f>IF(OR(G82="",H82="",I82=""),"",MAX(0,G82+H82-I82))</f>
        <v/>
      </c>
      <c r="T82" s="6">
        <f>IF(O82="","",MAX(0,O82-TODAY()))</f>
        <v/>
      </c>
      <c r="U82" s="9">
        <f>IF(S82="","",IF(S82&lt;=500,"Renew soon",IF(T82&lt;=30,"Renew soon","Current")))</f>
        <v/>
      </c>
      <c r="V82" s="4" t="n"/>
    </row>
    <row r="83" ht="30" customHeight="1">
      <c r="A83" s="2" t="n"/>
      <c r="B83" s="28" t="n"/>
      <c r="C83" s="2" t="n"/>
      <c r="D83" s="4" t="n"/>
      <c r="E83" s="2" t="n"/>
      <c r="F83" s="5" t="n"/>
      <c r="G83" s="5" t="n"/>
      <c r="H83" s="5" t="n"/>
      <c r="I83" s="5" t="n"/>
      <c r="J83" s="10">
        <f>IF(OR(G83="",I83=""),"",MAX(0,I83-G83))</f>
        <v/>
      </c>
      <c r="K83" s="31">
        <f>IF(F83="","",IFERROR(VLOOKUP(F83,'Rates'!$A$2:$D$10,4,FALSE),""))</f>
        <v/>
      </c>
      <c r="L83" s="31">
        <f>IF(OR(H83="",K83=""),"",IFERROR(H83/1000*K83,0))</f>
        <v/>
      </c>
      <c r="M83" s="31">
        <f>IF(OR(L83="",H83=""),"",IFERROR(L83/H83,0))</f>
        <v/>
      </c>
      <c r="N83" s="28" t="n"/>
      <c r="O83" s="32">
        <f>IF(OR(N83="",H83="",C83=""),"",IFERROR(N83+H83/AVERAGEIFS($J$2:$J$101,$C$2:$C$101,C83),""))</f>
        <v/>
      </c>
      <c r="P83" s="2" t="n"/>
      <c r="Q83" s="4" t="n"/>
      <c r="R83" s="2" t="n"/>
      <c r="S83" s="10">
        <f>IF(OR(G83="",H83="",I83=""),"",MAX(0,G83+H83-I83))</f>
        <v/>
      </c>
      <c r="T83" s="10">
        <f>IF(O83="","",MAX(0,O83-TODAY()))</f>
        <v/>
      </c>
      <c r="U83" s="13">
        <f>IF(S83="","",IF(S83&lt;=500,"Renew soon",IF(T83&lt;=30,"Renew soon","Current")))</f>
        <v/>
      </c>
      <c r="V83" s="4" t="n"/>
    </row>
    <row r="84" ht="30" customHeight="1">
      <c r="A84" s="2" t="n"/>
      <c r="B84" s="28" t="n"/>
      <c r="C84" s="2" t="n"/>
      <c r="D84" s="4" t="n"/>
      <c r="E84" s="2" t="n"/>
      <c r="F84" s="5" t="n"/>
      <c r="G84" s="5" t="n"/>
      <c r="H84" s="5" t="n"/>
      <c r="I84" s="5" t="n"/>
      <c r="J84" s="6">
        <f>IF(OR(G84="",I84=""),"",MAX(0,I84-G84))</f>
        <v/>
      </c>
      <c r="K84" s="29">
        <f>IF(F84="","",IFERROR(VLOOKUP(F84,'Rates'!$A$2:$D$10,4,FALSE),""))</f>
        <v/>
      </c>
      <c r="L84" s="29">
        <f>IF(OR(H84="",K84=""),"",IFERROR(H84/1000*K84,0))</f>
        <v/>
      </c>
      <c r="M84" s="29">
        <f>IF(OR(L84="",H84=""),"",IFERROR(L84/H84,0))</f>
        <v/>
      </c>
      <c r="N84" s="28" t="n"/>
      <c r="O84" s="30">
        <f>IF(OR(N84="",H84="",C84=""),"",IFERROR(N84+H84/AVERAGEIFS($J$2:$J$101,$C$2:$C$101,C84),""))</f>
        <v/>
      </c>
      <c r="P84" s="2" t="n"/>
      <c r="Q84" s="4" t="n"/>
      <c r="R84" s="2" t="n"/>
      <c r="S84" s="6">
        <f>IF(OR(G84="",H84="",I84=""),"",MAX(0,G84+H84-I84))</f>
        <v/>
      </c>
      <c r="T84" s="6">
        <f>IF(O84="","",MAX(0,O84-TODAY()))</f>
        <v/>
      </c>
      <c r="U84" s="9">
        <f>IF(S84="","",IF(S84&lt;=500,"Renew soon",IF(T84&lt;=30,"Renew soon","Current")))</f>
        <v/>
      </c>
      <c r="V84" s="4" t="n"/>
    </row>
    <row r="85" ht="30" customHeight="1">
      <c r="A85" s="2" t="n"/>
      <c r="B85" s="28" t="n"/>
      <c r="C85" s="2" t="n"/>
      <c r="D85" s="4" t="n"/>
      <c r="E85" s="2" t="n"/>
      <c r="F85" s="5" t="n"/>
      <c r="G85" s="5" t="n"/>
      <c r="H85" s="5" t="n"/>
      <c r="I85" s="5" t="n"/>
      <c r="J85" s="10">
        <f>IF(OR(G85="",I85=""),"",MAX(0,I85-G85))</f>
        <v/>
      </c>
      <c r="K85" s="31">
        <f>IF(F85="","",IFERROR(VLOOKUP(F85,'Rates'!$A$2:$D$10,4,FALSE),""))</f>
        <v/>
      </c>
      <c r="L85" s="31">
        <f>IF(OR(H85="",K85=""),"",IFERROR(H85/1000*K85,0))</f>
        <v/>
      </c>
      <c r="M85" s="31">
        <f>IF(OR(L85="",H85=""),"",IFERROR(L85/H85,0))</f>
        <v/>
      </c>
      <c r="N85" s="28" t="n"/>
      <c r="O85" s="32">
        <f>IF(OR(N85="",H85="",C85=""),"",IFERROR(N85+H85/AVERAGEIFS($J$2:$J$101,$C$2:$C$101,C85),""))</f>
        <v/>
      </c>
      <c r="P85" s="2" t="n"/>
      <c r="Q85" s="4" t="n"/>
      <c r="R85" s="2" t="n"/>
      <c r="S85" s="10">
        <f>IF(OR(G85="",H85="",I85=""),"",MAX(0,G85+H85-I85))</f>
        <v/>
      </c>
      <c r="T85" s="10">
        <f>IF(O85="","",MAX(0,O85-TODAY()))</f>
        <v/>
      </c>
      <c r="U85" s="13">
        <f>IF(S85="","",IF(S85&lt;=500,"Renew soon",IF(T85&lt;=30,"Renew soon","Current")))</f>
        <v/>
      </c>
      <c r="V85" s="4" t="n"/>
    </row>
    <row r="86" ht="30" customHeight="1">
      <c r="A86" s="2" t="n"/>
      <c r="B86" s="28" t="n"/>
      <c r="C86" s="2" t="n"/>
      <c r="D86" s="4" t="n"/>
      <c r="E86" s="2" t="n"/>
      <c r="F86" s="5" t="n"/>
      <c r="G86" s="5" t="n"/>
      <c r="H86" s="5" t="n"/>
      <c r="I86" s="5" t="n"/>
      <c r="J86" s="6">
        <f>IF(OR(G86="",I86=""),"",MAX(0,I86-G86))</f>
        <v/>
      </c>
      <c r="K86" s="29">
        <f>IF(F86="","",IFERROR(VLOOKUP(F86,'Rates'!$A$2:$D$10,4,FALSE),""))</f>
        <v/>
      </c>
      <c r="L86" s="29">
        <f>IF(OR(H86="",K86=""),"",IFERROR(H86/1000*K86,0))</f>
        <v/>
      </c>
      <c r="M86" s="29">
        <f>IF(OR(L86="",H86=""),"",IFERROR(L86/H86,0))</f>
        <v/>
      </c>
      <c r="N86" s="28" t="n"/>
      <c r="O86" s="30">
        <f>IF(OR(N86="",H86="",C86=""),"",IFERROR(N86+H86/AVERAGEIFS($J$2:$J$101,$C$2:$C$101,C86),""))</f>
        <v/>
      </c>
      <c r="P86" s="2" t="n"/>
      <c r="Q86" s="4" t="n"/>
      <c r="R86" s="2" t="n"/>
      <c r="S86" s="6">
        <f>IF(OR(G86="",H86="",I86=""),"",MAX(0,G86+H86-I86))</f>
        <v/>
      </c>
      <c r="T86" s="6">
        <f>IF(O86="","",MAX(0,O86-TODAY()))</f>
        <v/>
      </c>
      <c r="U86" s="9">
        <f>IF(S86="","",IF(S86&lt;=500,"Renew soon",IF(T86&lt;=30,"Renew soon","Current")))</f>
        <v/>
      </c>
      <c r="V86" s="4" t="n"/>
    </row>
    <row r="87" ht="30" customHeight="1">
      <c r="A87" s="2" t="n"/>
      <c r="B87" s="28" t="n"/>
      <c r="C87" s="2" t="n"/>
      <c r="D87" s="4" t="n"/>
      <c r="E87" s="2" t="n"/>
      <c r="F87" s="5" t="n"/>
      <c r="G87" s="5" t="n"/>
      <c r="H87" s="5" t="n"/>
      <c r="I87" s="5" t="n"/>
      <c r="J87" s="10">
        <f>IF(OR(G87="",I87=""),"",MAX(0,I87-G87))</f>
        <v/>
      </c>
      <c r="K87" s="31">
        <f>IF(F87="","",IFERROR(VLOOKUP(F87,'Rates'!$A$2:$D$10,4,FALSE),""))</f>
        <v/>
      </c>
      <c r="L87" s="31">
        <f>IF(OR(H87="",K87=""),"",IFERROR(H87/1000*K87,0))</f>
        <v/>
      </c>
      <c r="M87" s="31">
        <f>IF(OR(L87="",H87=""),"",IFERROR(L87/H87,0))</f>
        <v/>
      </c>
      <c r="N87" s="28" t="n"/>
      <c r="O87" s="32">
        <f>IF(OR(N87="",H87="",C87=""),"",IFERROR(N87+H87/AVERAGEIFS($J$2:$J$101,$C$2:$C$101,C87),""))</f>
        <v/>
      </c>
      <c r="P87" s="2" t="n"/>
      <c r="Q87" s="4" t="n"/>
      <c r="R87" s="2" t="n"/>
      <c r="S87" s="10">
        <f>IF(OR(G87="",H87="",I87=""),"",MAX(0,G87+H87-I87))</f>
        <v/>
      </c>
      <c r="T87" s="10">
        <f>IF(O87="","",MAX(0,O87-TODAY()))</f>
        <v/>
      </c>
      <c r="U87" s="13">
        <f>IF(S87="","",IF(S87&lt;=500,"Renew soon",IF(T87&lt;=30,"Renew soon","Current")))</f>
        <v/>
      </c>
      <c r="V87" s="4" t="n"/>
    </row>
    <row r="88" ht="30" customHeight="1">
      <c r="A88" s="2" t="n"/>
      <c r="B88" s="28" t="n"/>
      <c r="C88" s="2" t="n"/>
      <c r="D88" s="4" t="n"/>
      <c r="E88" s="2" t="n"/>
      <c r="F88" s="5" t="n"/>
      <c r="G88" s="5" t="n"/>
      <c r="H88" s="5" t="n"/>
      <c r="I88" s="5" t="n"/>
      <c r="J88" s="6">
        <f>IF(OR(G88="",I88=""),"",MAX(0,I88-G88))</f>
        <v/>
      </c>
      <c r="K88" s="29">
        <f>IF(F88="","",IFERROR(VLOOKUP(F88,'Rates'!$A$2:$D$10,4,FALSE),""))</f>
        <v/>
      </c>
      <c r="L88" s="29">
        <f>IF(OR(H88="",K88=""),"",IFERROR(H88/1000*K88,0))</f>
        <v/>
      </c>
      <c r="M88" s="29">
        <f>IF(OR(L88="",H88=""),"",IFERROR(L88/H88,0))</f>
        <v/>
      </c>
      <c r="N88" s="28" t="n"/>
      <c r="O88" s="30">
        <f>IF(OR(N88="",H88="",C88=""),"",IFERROR(N88+H88/AVERAGEIFS($J$2:$J$101,$C$2:$C$101,C88),""))</f>
        <v/>
      </c>
      <c r="P88" s="2" t="n"/>
      <c r="Q88" s="4" t="n"/>
      <c r="R88" s="2" t="n"/>
      <c r="S88" s="6">
        <f>IF(OR(G88="",H88="",I88=""),"",MAX(0,G88+H88-I88))</f>
        <v/>
      </c>
      <c r="T88" s="6">
        <f>IF(O88="","",MAX(0,O88-TODAY()))</f>
        <v/>
      </c>
      <c r="U88" s="9">
        <f>IF(S88="","",IF(S88&lt;=500,"Renew soon",IF(T88&lt;=30,"Renew soon","Current")))</f>
        <v/>
      </c>
      <c r="V88" s="4" t="n"/>
    </row>
    <row r="89" ht="30" customHeight="1">
      <c r="A89" s="2" t="n"/>
      <c r="B89" s="28" t="n"/>
      <c r="C89" s="2" t="n"/>
      <c r="D89" s="4" t="n"/>
      <c r="E89" s="2" t="n"/>
      <c r="F89" s="5" t="n"/>
      <c r="G89" s="5" t="n"/>
      <c r="H89" s="5" t="n"/>
      <c r="I89" s="5" t="n"/>
      <c r="J89" s="10">
        <f>IF(OR(G89="",I89=""),"",MAX(0,I89-G89))</f>
        <v/>
      </c>
      <c r="K89" s="31">
        <f>IF(F89="","",IFERROR(VLOOKUP(F89,'Rates'!$A$2:$D$10,4,FALSE),""))</f>
        <v/>
      </c>
      <c r="L89" s="31">
        <f>IF(OR(H89="",K89=""),"",IFERROR(H89/1000*K89,0))</f>
        <v/>
      </c>
      <c r="M89" s="31">
        <f>IF(OR(L89="",H89=""),"",IFERROR(L89/H89,0))</f>
        <v/>
      </c>
      <c r="N89" s="28" t="n"/>
      <c r="O89" s="32">
        <f>IF(OR(N89="",H89="",C89=""),"",IFERROR(N89+H89/AVERAGEIFS($J$2:$J$101,$C$2:$C$101,C89),""))</f>
        <v/>
      </c>
      <c r="P89" s="2" t="n"/>
      <c r="Q89" s="4" t="n"/>
      <c r="R89" s="2" t="n"/>
      <c r="S89" s="10">
        <f>IF(OR(G89="",H89="",I89=""),"",MAX(0,G89+H89-I89))</f>
        <v/>
      </c>
      <c r="T89" s="10">
        <f>IF(O89="","",MAX(0,O89-TODAY()))</f>
        <v/>
      </c>
      <c r="U89" s="13">
        <f>IF(S89="","",IF(S89&lt;=500,"Renew soon",IF(T89&lt;=30,"Renew soon","Current")))</f>
        <v/>
      </c>
      <c r="V89" s="4" t="n"/>
    </row>
    <row r="90" ht="30" customHeight="1">
      <c r="A90" s="2" t="n"/>
      <c r="B90" s="28" t="n"/>
      <c r="C90" s="2" t="n"/>
      <c r="D90" s="4" t="n"/>
      <c r="E90" s="2" t="n"/>
      <c r="F90" s="5" t="n"/>
      <c r="G90" s="5" t="n"/>
      <c r="H90" s="5" t="n"/>
      <c r="I90" s="5" t="n"/>
      <c r="J90" s="6">
        <f>IF(OR(G90="",I90=""),"",MAX(0,I90-G90))</f>
        <v/>
      </c>
      <c r="K90" s="29">
        <f>IF(F90="","",IFERROR(VLOOKUP(F90,'Rates'!$A$2:$D$10,4,FALSE),""))</f>
        <v/>
      </c>
      <c r="L90" s="29">
        <f>IF(OR(H90="",K90=""),"",IFERROR(H90/1000*K90,0))</f>
        <v/>
      </c>
      <c r="M90" s="29">
        <f>IF(OR(L90="",H90=""),"",IFERROR(L90/H90,0))</f>
        <v/>
      </c>
      <c r="N90" s="28" t="n"/>
      <c r="O90" s="30">
        <f>IF(OR(N90="",H90="",C90=""),"",IFERROR(N90+H90/AVERAGEIFS($J$2:$J$101,$C$2:$C$101,C90),""))</f>
        <v/>
      </c>
      <c r="P90" s="2" t="n"/>
      <c r="Q90" s="4" t="n"/>
      <c r="R90" s="2" t="n"/>
      <c r="S90" s="6">
        <f>IF(OR(G90="",H90="",I90=""),"",MAX(0,G90+H90-I90))</f>
        <v/>
      </c>
      <c r="T90" s="6">
        <f>IF(O90="","",MAX(0,O90-TODAY()))</f>
        <v/>
      </c>
      <c r="U90" s="9">
        <f>IF(S90="","",IF(S90&lt;=500,"Renew soon",IF(T90&lt;=30,"Renew soon","Current")))</f>
        <v/>
      </c>
      <c r="V90" s="4" t="n"/>
    </row>
    <row r="91" ht="30" customHeight="1">
      <c r="A91" s="2" t="n"/>
      <c r="B91" s="28" t="n"/>
      <c r="C91" s="2" t="n"/>
      <c r="D91" s="4" t="n"/>
      <c r="E91" s="2" t="n"/>
      <c r="F91" s="5" t="n"/>
      <c r="G91" s="5" t="n"/>
      <c r="H91" s="5" t="n"/>
      <c r="I91" s="5" t="n"/>
      <c r="J91" s="10">
        <f>IF(OR(G91="",I91=""),"",MAX(0,I91-G91))</f>
        <v/>
      </c>
      <c r="K91" s="31">
        <f>IF(F91="","",IFERROR(VLOOKUP(F91,'Rates'!$A$2:$D$10,4,FALSE),""))</f>
        <v/>
      </c>
      <c r="L91" s="31">
        <f>IF(OR(H91="",K91=""),"",IFERROR(H91/1000*K91,0))</f>
        <v/>
      </c>
      <c r="M91" s="31">
        <f>IF(OR(L91="",H91=""),"",IFERROR(L91/H91,0))</f>
        <v/>
      </c>
      <c r="N91" s="28" t="n"/>
      <c r="O91" s="32">
        <f>IF(OR(N91="",H91="",C91=""),"",IFERROR(N91+H91/AVERAGEIFS($J$2:$J$101,$C$2:$C$101,C91),""))</f>
        <v/>
      </c>
      <c r="P91" s="2" t="n"/>
      <c r="Q91" s="4" t="n"/>
      <c r="R91" s="2" t="n"/>
      <c r="S91" s="10">
        <f>IF(OR(G91="",H91="",I91=""),"",MAX(0,G91+H91-I91))</f>
        <v/>
      </c>
      <c r="T91" s="10">
        <f>IF(O91="","",MAX(0,O91-TODAY()))</f>
        <v/>
      </c>
      <c r="U91" s="13">
        <f>IF(S91="","",IF(S91&lt;=500,"Renew soon",IF(T91&lt;=30,"Renew soon","Current")))</f>
        <v/>
      </c>
      <c r="V91" s="4" t="n"/>
    </row>
    <row r="92" ht="30" customHeight="1">
      <c r="A92" s="2" t="n"/>
      <c r="B92" s="28" t="n"/>
      <c r="C92" s="2" t="n"/>
      <c r="D92" s="4" t="n"/>
      <c r="E92" s="2" t="n"/>
      <c r="F92" s="5" t="n"/>
      <c r="G92" s="5" t="n"/>
      <c r="H92" s="5" t="n"/>
      <c r="I92" s="5" t="n"/>
      <c r="J92" s="6">
        <f>IF(OR(G92="",I92=""),"",MAX(0,I92-G92))</f>
        <v/>
      </c>
      <c r="K92" s="29">
        <f>IF(F92="","",IFERROR(VLOOKUP(F92,'Rates'!$A$2:$D$10,4,FALSE),""))</f>
        <v/>
      </c>
      <c r="L92" s="29">
        <f>IF(OR(H92="",K92=""),"",IFERROR(H92/1000*K92,0))</f>
        <v/>
      </c>
      <c r="M92" s="29">
        <f>IF(OR(L92="",H92=""),"",IFERROR(L92/H92,0))</f>
        <v/>
      </c>
      <c r="N92" s="28" t="n"/>
      <c r="O92" s="30">
        <f>IF(OR(N92="",H92="",C92=""),"",IFERROR(N92+H92/AVERAGEIFS($J$2:$J$101,$C$2:$C$101,C92),""))</f>
        <v/>
      </c>
      <c r="P92" s="2" t="n"/>
      <c r="Q92" s="4" t="n"/>
      <c r="R92" s="2" t="n"/>
      <c r="S92" s="6">
        <f>IF(OR(G92="",H92="",I92=""),"",MAX(0,G92+H92-I92))</f>
        <v/>
      </c>
      <c r="T92" s="6">
        <f>IF(O92="","",MAX(0,O92-TODAY()))</f>
        <v/>
      </c>
      <c r="U92" s="9">
        <f>IF(S92="","",IF(S92&lt;=500,"Renew soon",IF(T92&lt;=30,"Renew soon","Current")))</f>
        <v/>
      </c>
      <c r="V92" s="4" t="n"/>
    </row>
    <row r="93" ht="30" customHeight="1">
      <c r="A93" s="2" t="n"/>
      <c r="B93" s="28" t="n"/>
      <c r="C93" s="2" t="n"/>
      <c r="D93" s="4" t="n"/>
      <c r="E93" s="2" t="n"/>
      <c r="F93" s="5" t="n"/>
      <c r="G93" s="5" t="n"/>
      <c r="H93" s="5" t="n"/>
      <c r="I93" s="5" t="n"/>
      <c r="J93" s="10">
        <f>IF(OR(G93="",I93=""),"",MAX(0,I93-G93))</f>
        <v/>
      </c>
      <c r="K93" s="31">
        <f>IF(F93="","",IFERROR(VLOOKUP(F93,'Rates'!$A$2:$D$10,4,FALSE),""))</f>
        <v/>
      </c>
      <c r="L93" s="31">
        <f>IF(OR(H93="",K93=""),"",IFERROR(H93/1000*K93,0))</f>
        <v/>
      </c>
      <c r="M93" s="31">
        <f>IF(OR(L93="",H93=""),"",IFERROR(L93/H93,0))</f>
        <v/>
      </c>
      <c r="N93" s="28" t="n"/>
      <c r="O93" s="32">
        <f>IF(OR(N93="",H93="",C93=""),"",IFERROR(N93+H93/AVERAGEIFS($J$2:$J$101,$C$2:$C$101,C93),""))</f>
        <v/>
      </c>
      <c r="P93" s="2" t="n"/>
      <c r="Q93" s="4" t="n"/>
      <c r="R93" s="2" t="n"/>
      <c r="S93" s="10">
        <f>IF(OR(G93="",H93="",I93=""),"",MAX(0,G93+H93-I93))</f>
        <v/>
      </c>
      <c r="T93" s="10">
        <f>IF(O93="","",MAX(0,O93-TODAY()))</f>
        <v/>
      </c>
      <c r="U93" s="13">
        <f>IF(S93="","",IF(S93&lt;=500,"Renew soon",IF(T93&lt;=30,"Renew soon","Current")))</f>
        <v/>
      </c>
      <c r="V93" s="4" t="n"/>
    </row>
    <row r="94" ht="30" customHeight="1">
      <c r="A94" s="2" t="n"/>
      <c r="B94" s="28" t="n"/>
      <c r="C94" s="2" t="n"/>
      <c r="D94" s="4" t="n"/>
      <c r="E94" s="2" t="n"/>
      <c r="F94" s="5" t="n"/>
      <c r="G94" s="5" t="n"/>
      <c r="H94" s="5" t="n"/>
      <c r="I94" s="5" t="n"/>
      <c r="J94" s="6">
        <f>IF(OR(G94="",I94=""),"",MAX(0,I94-G94))</f>
        <v/>
      </c>
      <c r="K94" s="29">
        <f>IF(F94="","",IFERROR(VLOOKUP(F94,'Rates'!$A$2:$D$10,4,FALSE),""))</f>
        <v/>
      </c>
      <c r="L94" s="29">
        <f>IF(OR(H94="",K94=""),"",IFERROR(H94/1000*K94,0))</f>
        <v/>
      </c>
      <c r="M94" s="29">
        <f>IF(OR(L94="",H94=""),"",IFERROR(L94/H94,0))</f>
        <v/>
      </c>
      <c r="N94" s="28" t="n"/>
      <c r="O94" s="30">
        <f>IF(OR(N94="",H94="",C94=""),"",IFERROR(N94+H94/AVERAGEIFS($J$2:$J$101,$C$2:$C$101,C94),""))</f>
        <v/>
      </c>
      <c r="P94" s="2" t="n"/>
      <c r="Q94" s="4" t="n"/>
      <c r="R94" s="2" t="n"/>
      <c r="S94" s="6">
        <f>IF(OR(G94="",H94="",I94=""),"",MAX(0,G94+H94-I94))</f>
        <v/>
      </c>
      <c r="T94" s="6">
        <f>IF(O94="","",MAX(0,O94-TODAY()))</f>
        <v/>
      </c>
      <c r="U94" s="9">
        <f>IF(S94="","",IF(S94&lt;=500,"Renew soon",IF(T94&lt;=30,"Renew soon","Current")))</f>
        <v/>
      </c>
      <c r="V94" s="4" t="n"/>
    </row>
    <row r="95" ht="30" customHeight="1">
      <c r="A95" s="2" t="n"/>
      <c r="B95" s="28" t="n"/>
      <c r="C95" s="2" t="n"/>
      <c r="D95" s="4" t="n"/>
      <c r="E95" s="2" t="n"/>
      <c r="F95" s="5" t="n"/>
      <c r="G95" s="5" t="n"/>
      <c r="H95" s="5" t="n"/>
      <c r="I95" s="5" t="n"/>
      <c r="J95" s="10">
        <f>IF(OR(G95="",I95=""),"",MAX(0,I95-G95))</f>
        <v/>
      </c>
      <c r="K95" s="31">
        <f>IF(F95="","",IFERROR(VLOOKUP(F95,'Rates'!$A$2:$D$10,4,FALSE),""))</f>
        <v/>
      </c>
      <c r="L95" s="31">
        <f>IF(OR(H95="",K95=""),"",IFERROR(H95/1000*K95,0))</f>
        <v/>
      </c>
      <c r="M95" s="31">
        <f>IF(OR(L95="",H95=""),"",IFERROR(L95/H95,0))</f>
        <v/>
      </c>
      <c r="N95" s="28" t="n"/>
      <c r="O95" s="32">
        <f>IF(OR(N95="",H95="",C95=""),"",IFERROR(N95+H95/AVERAGEIFS($J$2:$J$101,$C$2:$C$101,C95),""))</f>
        <v/>
      </c>
      <c r="P95" s="2" t="n"/>
      <c r="Q95" s="4" t="n"/>
      <c r="R95" s="2" t="n"/>
      <c r="S95" s="10">
        <f>IF(OR(G95="",H95="",I95=""),"",MAX(0,G95+H95-I95))</f>
        <v/>
      </c>
      <c r="T95" s="10">
        <f>IF(O95="","",MAX(0,O95-TODAY()))</f>
        <v/>
      </c>
      <c r="U95" s="13">
        <f>IF(S95="","",IF(S95&lt;=500,"Renew soon",IF(T95&lt;=30,"Renew soon","Current")))</f>
        <v/>
      </c>
      <c r="V95" s="4" t="n"/>
    </row>
    <row r="96" ht="30" customHeight="1">
      <c r="A96" s="2" t="n"/>
      <c r="B96" s="28" t="n"/>
      <c r="C96" s="2" t="n"/>
      <c r="D96" s="4" t="n"/>
      <c r="E96" s="2" t="n"/>
      <c r="F96" s="5" t="n"/>
      <c r="G96" s="5" t="n"/>
      <c r="H96" s="5" t="n"/>
      <c r="I96" s="5" t="n"/>
      <c r="J96" s="6">
        <f>IF(OR(G96="",I96=""),"",MAX(0,I96-G96))</f>
        <v/>
      </c>
      <c r="K96" s="29">
        <f>IF(F96="","",IFERROR(VLOOKUP(F96,'Rates'!$A$2:$D$10,4,FALSE),""))</f>
        <v/>
      </c>
      <c r="L96" s="29">
        <f>IF(OR(H96="",K96=""),"",IFERROR(H96/1000*K96,0))</f>
        <v/>
      </c>
      <c r="M96" s="29">
        <f>IF(OR(L96="",H96=""),"",IFERROR(L96/H96,0))</f>
        <v/>
      </c>
      <c r="N96" s="28" t="n"/>
      <c r="O96" s="30">
        <f>IF(OR(N96="",H96="",C96=""),"",IFERROR(N96+H96/AVERAGEIFS($J$2:$J$101,$C$2:$C$101,C96),""))</f>
        <v/>
      </c>
      <c r="P96" s="2" t="n"/>
      <c r="Q96" s="4" t="n"/>
      <c r="R96" s="2" t="n"/>
      <c r="S96" s="6">
        <f>IF(OR(G96="",H96="",I96=""),"",MAX(0,G96+H96-I96))</f>
        <v/>
      </c>
      <c r="T96" s="6">
        <f>IF(O96="","",MAX(0,O96-TODAY()))</f>
        <v/>
      </c>
      <c r="U96" s="9">
        <f>IF(S96="","",IF(S96&lt;=500,"Renew soon",IF(T96&lt;=30,"Renew soon","Current")))</f>
        <v/>
      </c>
      <c r="V96" s="4" t="n"/>
    </row>
    <row r="97" ht="30" customHeight="1">
      <c r="A97" s="2" t="n"/>
      <c r="B97" s="28" t="n"/>
      <c r="C97" s="2" t="n"/>
      <c r="D97" s="4" t="n"/>
      <c r="E97" s="2" t="n"/>
      <c r="F97" s="5" t="n"/>
      <c r="G97" s="5" t="n"/>
      <c r="H97" s="5" t="n"/>
      <c r="I97" s="5" t="n"/>
      <c r="J97" s="10">
        <f>IF(OR(G97="",I97=""),"",MAX(0,I97-G97))</f>
        <v/>
      </c>
      <c r="K97" s="31">
        <f>IF(F97="","",IFERROR(VLOOKUP(F97,'Rates'!$A$2:$D$10,4,FALSE),""))</f>
        <v/>
      </c>
      <c r="L97" s="31">
        <f>IF(OR(H97="",K97=""),"",IFERROR(H97/1000*K97,0))</f>
        <v/>
      </c>
      <c r="M97" s="31">
        <f>IF(OR(L97="",H97=""),"",IFERROR(L97/H97,0))</f>
        <v/>
      </c>
      <c r="N97" s="28" t="n"/>
      <c r="O97" s="32">
        <f>IF(OR(N97="",H97="",C97=""),"",IFERROR(N97+H97/AVERAGEIFS($J$2:$J$101,$C$2:$C$101,C97),""))</f>
        <v/>
      </c>
      <c r="P97" s="2" t="n"/>
      <c r="Q97" s="4" t="n"/>
      <c r="R97" s="2" t="n"/>
      <c r="S97" s="10">
        <f>IF(OR(G97="",H97="",I97=""),"",MAX(0,G97+H97-I97))</f>
        <v/>
      </c>
      <c r="T97" s="10">
        <f>IF(O97="","",MAX(0,O97-TODAY()))</f>
        <v/>
      </c>
      <c r="U97" s="13">
        <f>IF(S97="","",IF(S97&lt;=500,"Renew soon",IF(T97&lt;=30,"Renew soon","Current")))</f>
        <v/>
      </c>
      <c r="V97" s="4" t="n"/>
    </row>
    <row r="98" ht="30" customHeight="1">
      <c r="A98" s="2" t="n"/>
      <c r="B98" s="28" t="n"/>
      <c r="C98" s="2" t="n"/>
      <c r="D98" s="4" t="n"/>
      <c r="E98" s="2" t="n"/>
      <c r="F98" s="5" t="n"/>
      <c r="G98" s="5" t="n"/>
      <c r="H98" s="5" t="n"/>
      <c r="I98" s="5" t="n"/>
      <c r="J98" s="6">
        <f>IF(OR(G98="",I98=""),"",MAX(0,I98-G98))</f>
        <v/>
      </c>
      <c r="K98" s="29">
        <f>IF(F98="","",IFERROR(VLOOKUP(F98,'Rates'!$A$2:$D$10,4,FALSE),""))</f>
        <v/>
      </c>
      <c r="L98" s="29">
        <f>IF(OR(H98="",K98=""),"",IFERROR(H98/1000*K98,0))</f>
        <v/>
      </c>
      <c r="M98" s="29">
        <f>IF(OR(L98="",H98=""),"",IFERROR(L98/H98,0))</f>
        <v/>
      </c>
      <c r="N98" s="28" t="n"/>
      <c r="O98" s="30">
        <f>IF(OR(N98="",H98="",C98=""),"",IFERROR(N98+H98/AVERAGEIFS($J$2:$J$101,$C$2:$C$101,C98),""))</f>
        <v/>
      </c>
      <c r="P98" s="2" t="n"/>
      <c r="Q98" s="4" t="n"/>
      <c r="R98" s="2" t="n"/>
      <c r="S98" s="6">
        <f>IF(OR(G98="",H98="",I98=""),"",MAX(0,G98+H98-I98))</f>
        <v/>
      </c>
      <c r="T98" s="6">
        <f>IF(O98="","",MAX(0,O98-TODAY()))</f>
        <v/>
      </c>
      <c r="U98" s="9">
        <f>IF(S98="","",IF(S98&lt;=500,"Renew soon",IF(T98&lt;=30,"Renew soon","Current")))</f>
        <v/>
      </c>
      <c r="V98" s="4" t="n"/>
    </row>
    <row r="99" ht="30" customHeight="1">
      <c r="A99" s="2" t="n"/>
      <c r="B99" s="28" t="n"/>
      <c r="C99" s="2" t="n"/>
      <c r="D99" s="4" t="n"/>
      <c r="E99" s="2" t="n"/>
      <c r="F99" s="5" t="n"/>
      <c r="G99" s="5" t="n"/>
      <c r="H99" s="5" t="n"/>
      <c r="I99" s="5" t="n"/>
      <c r="J99" s="10">
        <f>IF(OR(G99="",I99=""),"",MAX(0,I99-G99))</f>
        <v/>
      </c>
      <c r="K99" s="31">
        <f>IF(F99="","",IFERROR(VLOOKUP(F99,'Rates'!$A$2:$D$10,4,FALSE),""))</f>
        <v/>
      </c>
      <c r="L99" s="31">
        <f>IF(OR(H99="",K99=""),"",IFERROR(H99/1000*K99,0))</f>
        <v/>
      </c>
      <c r="M99" s="31">
        <f>IF(OR(L99="",H99=""),"",IFERROR(L99/H99,0))</f>
        <v/>
      </c>
      <c r="N99" s="28" t="n"/>
      <c r="O99" s="32">
        <f>IF(OR(N99="",H99="",C99=""),"",IFERROR(N99+H99/AVERAGEIFS($J$2:$J$101,$C$2:$C$101,C99),""))</f>
        <v/>
      </c>
      <c r="P99" s="2" t="n"/>
      <c r="Q99" s="4" t="n"/>
      <c r="R99" s="2" t="n"/>
      <c r="S99" s="10">
        <f>IF(OR(G99="",H99="",I99=""),"",MAX(0,G99+H99-I99))</f>
        <v/>
      </c>
      <c r="T99" s="10">
        <f>IF(O99="","",MAX(0,O99-TODAY()))</f>
        <v/>
      </c>
      <c r="U99" s="13">
        <f>IF(S99="","",IF(S99&lt;=500,"Renew soon",IF(T99&lt;=30,"Renew soon","Current")))</f>
        <v/>
      </c>
      <c r="V99" s="4" t="n"/>
    </row>
    <row r="100" ht="30" customHeight="1">
      <c r="A100" s="2" t="n"/>
      <c r="B100" s="28" t="n"/>
      <c r="C100" s="2" t="n"/>
      <c r="D100" s="4" t="n"/>
      <c r="E100" s="2" t="n"/>
      <c r="F100" s="5" t="n"/>
      <c r="G100" s="5" t="n"/>
      <c r="H100" s="5" t="n"/>
      <c r="I100" s="5" t="n"/>
      <c r="J100" s="6">
        <f>IF(OR(G100="",I100=""),"",MAX(0,I100-G100))</f>
        <v/>
      </c>
      <c r="K100" s="29">
        <f>IF(F100="","",IFERROR(VLOOKUP(F100,'Rates'!$A$2:$D$10,4,FALSE),""))</f>
        <v/>
      </c>
      <c r="L100" s="29">
        <f>IF(OR(H100="",K100=""),"",IFERROR(H100/1000*K100,0))</f>
        <v/>
      </c>
      <c r="M100" s="29">
        <f>IF(OR(L100="",H100=""),"",IFERROR(L100/H100,0))</f>
        <v/>
      </c>
      <c r="N100" s="28" t="n"/>
      <c r="O100" s="30">
        <f>IF(OR(N100="",H100="",C100=""),"",IFERROR(N100+H100/AVERAGEIFS($J$2:$J$101,$C$2:$C$101,C100),""))</f>
        <v/>
      </c>
      <c r="P100" s="2" t="n"/>
      <c r="Q100" s="4" t="n"/>
      <c r="R100" s="2" t="n"/>
      <c r="S100" s="6">
        <f>IF(OR(G100="",H100="",I100=""),"",MAX(0,G100+H100-I100))</f>
        <v/>
      </c>
      <c r="T100" s="6">
        <f>IF(O100="","",MAX(0,O100-TODAY()))</f>
        <v/>
      </c>
      <c r="U100" s="9">
        <f>IF(S100="","",IF(S100&lt;=500,"Renew soon",IF(T100&lt;=30,"Renew soon","Current")))</f>
        <v/>
      </c>
      <c r="V100" s="4" t="n"/>
    </row>
    <row r="101" ht="30" customHeight="1">
      <c r="A101" s="2" t="n"/>
      <c r="B101" s="28" t="n"/>
      <c r="C101" s="2" t="n"/>
      <c r="D101" s="4" t="n"/>
      <c r="E101" s="2" t="n"/>
      <c r="F101" s="5" t="n"/>
      <c r="G101" s="5" t="n"/>
      <c r="H101" s="5" t="n"/>
      <c r="I101" s="5" t="n"/>
      <c r="J101" s="10">
        <f>IF(OR(G101="",I101=""),"",MAX(0,I101-G101))</f>
        <v/>
      </c>
      <c r="K101" s="31">
        <f>IF(F101="","",IFERROR(VLOOKUP(F101,'Rates'!$A$2:$D$10,4,FALSE),""))</f>
        <v/>
      </c>
      <c r="L101" s="31">
        <f>IF(OR(H101="",K101=""),"",IFERROR(H101/1000*K101,0))</f>
        <v/>
      </c>
      <c r="M101" s="31">
        <f>IF(OR(L101="",H101=""),"",IFERROR(L101/H101,0))</f>
        <v/>
      </c>
      <c r="N101" s="28" t="n"/>
      <c r="O101" s="32">
        <f>IF(OR(N101="",H101="",C101=""),"",IFERROR(N101+H101/AVERAGEIFS($J$2:$J$101,$C$2:$C$101,C101),""))</f>
        <v/>
      </c>
      <c r="P101" s="2" t="n"/>
      <c r="Q101" s="4" t="n"/>
      <c r="R101" s="2" t="n"/>
      <c r="S101" s="10">
        <f>IF(OR(G101="",H101="",I101=""),"",MAX(0,G101+H101-I101))</f>
        <v/>
      </c>
      <c r="T101" s="10">
        <f>IF(O101="","",MAX(0,O101-TODAY()))</f>
        <v/>
      </c>
      <c r="U101" s="13">
        <f>IF(S101="","",IF(S101&lt;=500,"Renew soon",IF(T101&lt;=30,"Renew soon","Current")))</f>
        <v/>
      </c>
      <c r="V101" s="4" t="n"/>
    </row>
    <row r="102"/>
    <row r="103"/>
    <row r="104" ht="34" customHeight="1">
      <c r="A104" s="14" t="inlineStr">
        <is>
          <t>Tracker note</t>
        </is>
      </c>
      <c r="B104" s="15" t="inlineStr">
        <is>
          <t>Enter one row for each RUC licence purchase. Formula columns calculate automatically when required input fields are completed.</t>
        </is>
      </c>
    </row>
  </sheetData>
  <conditionalFormatting sqref="A2:V101">
    <cfRule type="expression" priority="1" dxfId="0" stopIfTrue="1">
      <formula>OR($U2="Overdue",$R2="Outstanding")</formula>
    </cfRule>
    <cfRule type="expression" priority="2" dxfId="1" stopIfTrue="1">
      <formula>$U2="Renew soon"</formula>
    </cfRule>
    <cfRule type="expression" priority="3" dxfId="2" stopIfTrue="1">
      <formula>$U2="Current"</formula>
    </cfRule>
  </conditionalFormatting>
  <dataValidations count="6">
    <dataValidation sqref="R2:R101" showErrorMessage="1" showInputMessage="1" allowBlank="1" errorTitle="Select a payment status" error="Choose Paid, Outstanding or Pending." type="list">
      <formula1>"Paid,Outstanding,Pending"</formula1>
    </dataValidation>
    <dataValidation sqref="E2:E101" showErrorMessage="1" showInputMessage="1" allowBlank="1" errorTitle="Select a vehicle type" error="Choose a vehicle type from the list." type="list">
      <formula1>"Light diesel vehicle,Goods vehicle,Utility vehicle,Motorhome,Heavy commercial vehicle"</formula1>
    </dataValidation>
    <dataValidation sqref="F2:F101" showErrorMessage="1" showInputMessage="1" allowBlank="1" errorTitle="Select a weight class" error="Choose a weight class from the Rates sheet." type="list">
      <formula1>'Rates'!$A$2:$A$10</formula1>
    </dataValidation>
    <dataValidation sqref="G2:I101" showErrorMessage="1" showInputMessage="1" allowBlank="1" errorTitle="Enter kilometres" error="Enter a zero or positive kilometre value." type="decimal" operator="greaterThanOrEqual">
      <formula1>0</formula1>
    </dataValidation>
    <dataValidation sqref="B2:B101" showErrorMessage="1" showInputMessage="1" allowBlank="1" errorTitle="Enter a valid date" error="Use a valid date in DD/MM/YYYY format." type="date" operator="greaterThan">
      <formula1>1</formula1>
    </dataValidation>
    <dataValidation sqref="N2:N101" showErrorMessage="1" showInputMessage="1" allowBlank="1" errorTitle="Enter a valid date" error="Use a valid date in DD/MM/YYYY format." type="date" operator="greaterThan">
      <formula1>1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tabColor rgb="0014B8A6"/>
    <outlinePr summaryBelow="1" summaryRight="1"/>
    <pageSetUpPr/>
  </sheetPr>
  <dimension ref="A1:F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0" customWidth="1" min="2" max="2"/>
    <col width="27" customWidth="1" min="3" max="3"/>
    <col width="28" customWidth="1" min="4" max="4"/>
    <col width="58" customWidth="1" min="6" max="6"/>
  </cols>
  <sheetData>
    <row r="1" ht="28" customHeight="1">
      <c r="A1" s="1" t="inlineStr">
        <is>
          <t>Weight Class (kg)</t>
        </is>
      </c>
      <c r="B1" s="1" t="inlineStr">
        <is>
          <t>Vehicle Category</t>
        </is>
      </c>
      <c r="C1" s="1" t="inlineStr">
        <is>
          <t>Licence Distance Unit (km)</t>
        </is>
      </c>
      <c r="D1" s="1" t="inlineStr">
        <is>
          <t>Rate per 1,000 km (NZD)</t>
        </is>
      </c>
      <c r="F1" s="16" t="inlineStr">
        <is>
          <t>Reference status</t>
        </is>
      </c>
    </row>
    <row r="2" ht="58" customHeight="1">
      <c r="A2" s="5" t="n">
        <v>3500</v>
      </c>
      <c r="B2" s="17" t="inlineStr">
        <is>
          <t>Light diesel vehicle</t>
        </is>
      </c>
      <c r="C2" s="5" t="n">
        <v>1000</v>
      </c>
      <c r="D2" s="33" t="n">
        <v>76</v>
      </c>
      <c r="F2" s="19" t="inlineStr">
        <is>
          <t>Illustrative sample/reference rates only. Confirm current Road User Charges rates, distance units and vehicle weight classifications with Waka Kotahi NZ Transport Agency before relying on this workbook.</t>
        </is>
      </c>
    </row>
    <row r="3">
      <c r="A3" s="5" t="n">
        <v>4000</v>
      </c>
      <c r="B3" s="17" t="inlineStr">
        <is>
          <t>Light goods vehicle</t>
        </is>
      </c>
      <c r="C3" s="5" t="n">
        <v>1000</v>
      </c>
      <c r="D3" s="33" t="n">
        <v>89</v>
      </c>
    </row>
    <row r="4">
      <c r="A4" s="5" t="n">
        <v>4500</v>
      </c>
      <c r="B4" s="17" t="inlineStr">
        <is>
          <t>Goods vehicle</t>
        </is>
      </c>
      <c r="C4" s="5" t="n">
        <v>1000</v>
      </c>
      <c r="D4" s="33" t="n">
        <v>101</v>
      </c>
    </row>
    <row r="5">
      <c r="A5" s="5" t="n">
        <v>5000</v>
      </c>
      <c r="B5" s="17" t="inlineStr">
        <is>
          <t>Goods vehicle</t>
        </is>
      </c>
      <c r="C5" s="5" t="n">
        <v>1000</v>
      </c>
      <c r="D5" s="33" t="n">
        <v>114</v>
      </c>
    </row>
    <row r="6">
      <c r="A6" s="5" t="n">
        <v>6000</v>
      </c>
      <c r="B6" s="17" t="inlineStr">
        <is>
          <t>Motorhome</t>
        </is>
      </c>
      <c r="C6" s="5" t="n">
        <v>1000</v>
      </c>
      <c r="D6" s="33" t="n">
        <v>128</v>
      </c>
    </row>
    <row r="7">
      <c r="A7" s="5" t="n">
        <v>7000</v>
      </c>
      <c r="B7" s="17" t="inlineStr">
        <is>
          <t>Goods vehicle</t>
        </is>
      </c>
      <c r="C7" s="5" t="n">
        <v>1000</v>
      </c>
      <c r="D7" s="33" t="n">
        <v>148</v>
      </c>
    </row>
    <row r="8">
      <c r="A8" s="5" t="n">
        <v>8000</v>
      </c>
      <c r="B8" s="17" t="inlineStr">
        <is>
          <t>Goods vehicle</t>
        </is>
      </c>
      <c r="C8" s="5" t="n">
        <v>1000</v>
      </c>
      <c r="D8" s="33" t="n">
        <v>164</v>
      </c>
    </row>
    <row r="9">
      <c r="A9" s="5" t="n">
        <v>9000</v>
      </c>
      <c r="B9" s="17" t="inlineStr">
        <is>
          <t>Heavy commercial vehicle</t>
        </is>
      </c>
      <c r="C9" s="5" t="n">
        <v>1000</v>
      </c>
      <c r="D9" s="33" t="n">
        <v>183</v>
      </c>
    </row>
    <row r="10">
      <c r="A10" s="5" t="n">
        <v>10000</v>
      </c>
      <c r="B10" s="17" t="inlineStr">
        <is>
          <t>Heavy commercial vehicle</t>
        </is>
      </c>
      <c r="C10" s="5" t="n">
        <v>1000</v>
      </c>
      <c r="D10" s="33" t="n">
        <v>204</v>
      </c>
    </row>
    <row r="11"/>
    <row r="12"/>
    <row r="13" ht="36" customHeight="1">
      <c r="A13" s="14" t="inlineStr">
        <is>
          <t>Update guidance</t>
        </is>
      </c>
      <c r="B13" s="15" t="inlineStr">
        <is>
          <t>Update the editable yellow cells when verified RUC information changes. The RUC Log rate lookup uses the first four columns above.</t>
        </is>
      </c>
    </row>
  </sheetData>
  <autoFilter ref="A1:D1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E293B"/>
    <outlinePr summaryBelow="1" summaryRight="1"/>
    <pageSetUpPr/>
  </sheetPr>
  <dimension ref="A1:K113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1" customWidth="1" min="1" max="1"/>
    <col width="21" customWidth="1" min="2" max="2"/>
    <col width="21" customWidth="1" min="3" max="3"/>
    <col width="21" customWidth="1" min="4" max="4"/>
    <col width="23" customWidth="1" min="5" max="5"/>
    <col width="17" customWidth="1" min="6" max="6"/>
    <col width="18" customWidth="1" min="7" max="7"/>
    <col width="23" customWidth="1" min="8" max="8"/>
    <col width="4" customWidth="1" min="9" max="9"/>
    <col width="4" customWidth="1" min="10" max="10"/>
    <col width="23" customWidth="1" min="11" max="11"/>
  </cols>
  <sheetData>
    <row r="1" ht="28" customHeight="1">
      <c r="A1" s="20" t="inlineStr">
        <is>
          <t>NZ Road User Charges Dashboard</t>
        </is>
      </c>
    </row>
    <row r="2" ht="32" customHeight="1">
      <c r="A2" s="15" t="inlineStr">
        <is>
          <t>Management view of the first 100 tracker rows. Enter vehicle registrations in the summary table to review each vehicle.</t>
        </is>
      </c>
    </row>
    <row r="3"/>
    <row r="4" ht="25" customHeight="1">
      <c r="B4" s="16" t="inlineStr">
        <is>
          <t>Total RUC spend</t>
        </is>
      </c>
      <c r="E4" s="16" t="inlineStr">
        <is>
          <t>Average licence cost</t>
        </is>
      </c>
      <c r="H4" s="16" t="inlineStr">
        <is>
          <t>Total kilometres purchased</t>
        </is>
      </c>
      <c r="K4" s="16" t="inlineStr">
        <is>
          <t>Total kilometres remaining</t>
        </is>
      </c>
    </row>
    <row r="5" ht="25" customHeight="1">
      <c r="B5" s="34">
        <f>SUM('RUC Log'!$L$2:$L$101)</f>
        <v/>
      </c>
      <c r="E5" s="34">
        <f>IFERROR(AVERAGE('RUC Log'!$L$2:$L$101),0)</f>
        <v/>
      </c>
      <c r="H5" s="22">
        <f>SUM('RUC Log'!$H$2:$H$101)</f>
        <v/>
      </c>
      <c r="K5" s="22">
        <f>SUM('RUC Log'!$S$2:$S$101)</f>
        <v/>
      </c>
    </row>
    <row r="6"/>
    <row r="7" ht="25" customHeight="1">
      <c r="B7" s="16" t="inlineStr">
        <is>
          <t>Current licences</t>
        </is>
      </c>
      <c r="E7" s="16" t="inlineStr">
        <is>
          <t>Licences requiring renewal</t>
        </is>
      </c>
      <c r="H7" s="16" t="inlineStr">
        <is>
          <t>Outstanding payments</t>
        </is>
      </c>
      <c r="K7" s="16" t="inlineStr">
        <is>
          <t>Average cost per kilometre</t>
        </is>
      </c>
    </row>
    <row r="8" ht="25" customHeight="1">
      <c r="B8" s="22">
        <f>COUNTIF('RUC Log'!$U$2:$U$101,"Current")</f>
        <v/>
      </c>
      <c r="E8" s="22">
        <f>COUNTIF('RUC Log'!$U$2:$U$101,"Renew soon")</f>
        <v/>
      </c>
      <c r="H8" s="22">
        <f>COUNTIF('RUC Log'!$R$2:$R$101,"Outstanding")</f>
        <v/>
      </c>
      <c r="K8" s="34">
        <f>IFERROR(AVERAGE('RUC Log'!$M$2:$M$101),0)</f>
        <v/>
      </c>
    </row>
    <row r="9"/>
    <row r="10"/>
    <row r="11"/>
    <row r="12">
      <c r="A12" s="23" t="inlineStr">
        <is>
          <t>Vehicle summary</t>
        </is>
      </c>
      <c r="G12" s="24" t="inlineStr">
        <is>
          <t>Licence status</t>
        </is>
      </c>
      <c r="H12" s="24" t="inlineStr">
        <is>
          <t>Count</t>
        </is>
      </c>
    </row>
    <row r="13">
      <c r="A13" s="1" t="inlineStr">
        <is>
          <t>Vehicle Registration</t>
        </is>
      </c>
      <c r="B13" s="1" t="inlineStr">
        <is>
          <t>Total RUC Spend (NZD)</t>
        </is>
      </c>
      <c r="C13" s="1" t="inlineStr">
        <is>
          <t>Kilometres Purchased</t>
        </is>
      </c>
      <c r="D13" s="1" t="inlineStr">
        <is>
          <t>Kilometres Remaining</t>
        </is>
      </c>
      <c r="G13" s="9" t="inlineStr">
        <is>
          <t>Current</t>
        </is>
      </c>
      <c r="H13" s="6">
        <f>IF(G13="","",COUNTIF('RUC Log'!$U$2:$U$101,G13))</f>
        <v/>
      </c>
    </row>
    <row r="14">
      <c r="A14" s="2" t="inlineStr">
        <is>
          <t>KTZ482</t>
        </is>
      </c>
      <c r="B14" s="29">
        <f>IF(A14="","",SUMIF('RUC Log'!$C$2:$C$101,A14,'RUC Log'!$L$2:$L$101))</f>
        <v/>
      </c>
      <c r="C14" s="6">
        <f>IF(A14="","",SUMIF('RUC Log'!$C$2:$C$101,A14,'RUC Log'!$H$2:$H$101))</f>
        <v/>
      </c>
      <c r="D14" s="6">
        <f>IF(A14="","",SUMIF('RUC Log'!$C$2:$C$101,A14,'RUC Log'!$S$2:$S$101))</f>
        <v/>
      </c>
      <c r="G14" s="13" t="inlineStr">
        <is>
          <t>Renew soon</t>
        </is>
      </c>
      <c r="H14" s="10">
        <f>IF(G14="","",COUNTIF('RUC Log'!$U$2:$U$101,G14))</f>
        <v/>
      </c>
    </row>
    <row r="15">
      <c r="A15" s="2" t="inlineStr">
        <is>
          <t>LHP731</t>
        </is>
      </c>
      <c r="B15" s="31">
        <f>IF(A15="","",SUMIF('RUC Log'!$C$2:$C$101,A15,'RUC Log'!$L$2:$L$101))</f>
        <v/>
      </c>
      <c r="C15" s="10">
        <f>IF(A15="","",SUMIF('RUC Log'!$C$2:$C$101,A15,'RUC Log'!$H$2:$H$101))</f>
        <v/>
      </c>
      <c r="D15" s="10">
        <f>IF(A15="","",SUMIF('RUC Log'!$C$2:$C$101,A15,'RUC Log'!$S$2:$S$101))</f>
        <v/>
      </c>
      <c r="G15" s="9" t="n"/>
      <c r="H15" s="6">
        <f>IF(G15="","",COUNTIF('RUC Log'!$U$2:$U$101,G15))</f>
        <v/>
      </c>
    </row>
    <row r="16">
      <c r="A16" s="2" t="inlineStr">
        <is>
          <t>CMA619</t>
        </is>
      </c>
      <c r="B16" s="29">
        <f>IF(A16="","",SUMIF('RUC Log'!$C$2:$C$101,A16,'RUC Log'!$L$2:$L$101))</f>
        <v/>
      </c>
      <c r="C16" s="6">
        <f>IF(A16="","",SUMIF('RUC Log'!$C$2:$C$101,A16,'RUC Log'!$H$2:$H$101))</f>
        <v/>
      </c>
      <c r="D16" s="6">
        <f>IF(A16="","",SUMIF('RUC Log'!$C$2:$C$101,A16,'RUC Log'!$S$2:$S$101))</f>
        <v/>
      </c>
      <c r="G16" s="13" t="n"/>
      <c r="H16" s="10">
        <f>IF(G16="","",COUNTIF('RUC Log'!$U$2:$U$101,G16))</f>
        <v/>
      </c>
    </row>
    <row r="17">
      <c r="A17" s="2" t="inlineStr">
        <is>
          <t>MNR208</t>
        </is>
      </c>
      <c r="B17" s="31">
        <f>IF(A17="","",SUMIF('RUC Log'!$C$2:$C$101,A17,'RUC Log'!$L$2:$L$101))</f>
        <v/>
      </c>
      <c r="C17" s="10">
        <f>IF(A17="","",SUMIF('RUC Log'!$C$2:$C$101,A17,'RUC Log'!$H$2:$H$101))</f>
        <v/>
      </c>
      <c r="D17" s="10">
        <f>IF(A17="","",SUMIF('RUC Log'!$C$2:$C$101,A17,'RUC Log'!$S$2:$S$101))</f>
        <v/>
      </c>
      <c r="G17" s="9" t="n"/>
      <c r="H17" s="6">
        <f>IF(G17="","",COUNTIF('RUC Log'!$U$2:$U$101,G17))</f>
        <v/>
      </c>
    </row>
    <row r="18">
      <c r="A18" s="2" t="inlineStr">
        <is>
          <t>SOP846</t>
        </is>
      </c>
      <c r="B18" s="29">
        <f>IF(A18="","",SUMIF('RUC Log'!$C$2:$C$101,A18,'RUC Log'!$L$2:$L$101))</f>
        <v/>
      </c>
      <c r="C18" s="6">
        <f>IF(A18="","",SUMIF('RUC Log'!$C$2:$C$101,A18,'RUC Log'!$H$2:$H$101))</f>
        <v/>
      </c>
      <c r="D18" s="6">
        <f>IF(A18="","",SUMIF('RUC Log'!$C$2:$C$101,A18,'RUC Log'!$S$2:$S$101))</f>
        <v/>
      </c>
      <c r="G18" s="13" t="n"/>
      <c r="H18" s="10">
        <f>IF(G18="","",COUNTIF('RUC Log'!$U$2:$U$101,G18))</f>
        <v/>
      </c>
    </row>
    <row r="19">
      <c r="A19" s="2" t="inlineStr">
        <is>
          <t>HEM574</t>
        </is>
      </c>
      <c r="B19" s="31">
        <f>IF(A19="","",SUMIF('RUC Log'!$C$2:$C$101,A19,'RUC Log'!$L$2:$L$101))</f>
        <v/>
      </c>
      <c r="C19" s="10">
        <f>IF(A19="","",SUMIF('RUC Log'!$C$2:$C$101,A19,'RUC Log'!$H$2:$H$101))</f>
        <v/>
      </c>
      <c r="D19" s="10">
        <f>IF(A19="","",SUMIF('RUC Log'!$C$2:$C$101,A19,'RUC Log'!$S$2:$S$101))</f>
        <v/>
      </c>
      <c r="G19" s="9" t="n"/>
      <c r="H19" s="6">
        <f>IF(G19="","",COUNTIF('RUC Log'!$U$2:$U$101,G19))</f>
        <v/>
      </c>
    </row>
    <row r="20">
      <c r="A20" s="2" t="inlineStr">
        <is>
          <t>OLV912</t>
        </is>
      </c>
      <c r="B20" s="29">
        <f>IF(A20="","",SUMIF('RUC Log'!$C$2:$C$101,A20,'RUC Log'!$L$2:$L$101))</f>
        <v/>
      </c>
      <c r="C20" s="6">
        <f>IF(A20="","",SUMIF('RUC Log'!$C$2:$C$101,A20,'RUC Log'!$H$2:$H$101))</f>
        <v/>
      </c>
      <c r="D20" s="6">
        <f>IF(A20="","",SUMIF('RUC Log'!$C$2:$C$101,A20,'RUC Log'!$S$2:$S$101))</f>
        <v/>
      </c>
      <c r="G20" s="13" t="n"/>
      <c r="H20" s="10">
        <f>IF(G20="","",COUNTIF('RUC Log'!$U$2:$U$101,G20))</f>
        <v/>
      </c>
    </row>
    <row r="21">
      <c r="A21" s="2" t="inlineStr">
        <is>
          <t>TAM367</t>
        </is>
      </c>
      <c r="B21" s="31">
        <f>IF(A21="","",SUMIF('RUC Log'!$C$2:$C$101,A21,'RUC Log'!$L$2:$L$101))</f>
        <v/>
      </c>
      <c r="C21" s="10">
        <f>IF(A21="","",SUMIF('RUC Log'!$C$2:$C$101,A21,'RUC Log'!$H$2:$H$101))</f>
        <v/>
      </c>
      <c r="D21" s="10">
        <f>IF(A21="","",SUMIF('RUC Log'!$C$2:$C$101,A21,'RUC Log'!$S$2:$S$101))</f>
        <v/>
      </c>
      <c r="G21" s="9" t="n"/>
      <c r="H21" s="6">
        <f>IF(G21="","",COUNTIF('RUC Log'!$U$2:$U$101,G21))</f>
        <v/>
      </c>
    </row>
    <row r="22">
      <c r="A22" s="2" t="inlineStr">
        <is>
          <t>EMM445</t>
        </is>
      </c>
      <c r="B22" s="29">
        <f>IF(A22="","",SUMIF('RUC Log'!$C$2:$C$101,A22,'RUC Log'!$L$2:$L$101))</f>
        <v/>
      </c>
      <c r="C22" s="6">
        <f>IF(A22="","",SUMIF('RUC Log'!$C$2:$C$101,A22,'RUC Log'!$H$2:$H$101))</f>
        <v/>
      </c>
      <c r="D22" s="6">
        <f>IF(A22="","",SUMIF('RUC Log'!$C$2:$C$101,A22,'RUC Log'!$S$2:$S$101))</f>
        <v/>
      </c>
      <c r="G22" s="13" t="n"/>
      <c r="H22" s="10">
        <f>IF(G22="","",COUNTIF('RUC Log'!$U$2:$U$101,G22))</f>
        <v/>
      </c>
    </row>
    <row r="23">
      <c r="A23" s="2" t="inlineStr">
        <is>
          <t>NGA683</t>
        </is>
      </c>
      <c r="B23" s="31">
        <f>IF(A23="","",SUMIF('RUC Log'!$C$2:$C$101,A23,'RUC Log'!$L$2:$L$101))</f>
        <v/>
      </c>
      <c r="C23" s="10">
        <f>IF(A23="","",SUMIF('RUC Log'!$C$2:$C$101,A23,'RUC Log'!$H$2:$H$101))</f>
        <v/>
      </c>
      <c r="D23" s="10">
        <f>IF(A23="","",SUMIF('RUC Log'!$C$2:$C$101,A23,'RUC Log'!$S$2:$S$101))</f>
        <v/>
      </c>
      <c r="G23" s="9" t="n"/>
      <c r="H23" s="6">
        <f>IF(G23="","",COUNTIF('RUC Log'!$U$2:$U$101,G23))</f>
        <v/>
      </c>
    </row>
    <row r="24">
      <c r="A24" s="2" t="n"/>
      <c r="B24" s="29">
        <f>IF(A24="","",SUMIF('RUC Log'!$C$2:$C$101,A24,'RUC Log'!$L$2:$L$101))</f>
        <v/>
      </c>
      <c r="C24" s="6">
        <f>IF(A24="","",SUMIF('RUC Log'!$C$2:$C$101,A24,'RUC Log'!$H$2:$H$101))</f>
        <v/>
      </c>
      <c r="D24" s="6">
        <f>IF(A24="","",SUMIF('RUC Log'!$C$2:$C$101,A24,'RUC Log'!$S$2:$S$101))</f>
        <v/>
      </c>
      <c r="G24" s="13" t="n"/>
      <c r="H24" s="10">
        <f>IF(G24="","",COUNTIF('RUC Log'!$U$2:$U$101,G24))</f>
        <v/>
      </c>
    </row>
    <row r="25">
      <c r="A25" s="2" t="n"/>
      <c r="B25" s="31">
        <f>IF(A25="","",SUMIF('RUC Log'!$C$2:$C$101,A25,'RUC Log'!$L$2:$L$101))</f>
        <v/>
      </c>
      <c r="C25" s="10">
        <f>IF(A25="","",SUMIF('RUC Log'!$C$2:$C$101,A25,'RUC Log'!$H$2:$H$101))</f>
        <v/>
      </c>
      <c r="D25" s="10">
        <f>IF(A25="","",SUMIF('RUC Log'!$C$2:$C$101,A25,'RUC Log'!$S$2:$S$101))</f>
        <v/>
      </c>
      <c r="G25" s="9" t="n"/>
      <c r="H25" s="6">
        <f>IF(G25="","",COUNTIF('RUC Log'!$U$2:$U$101,G25))</f>
        <v/>
      </c>
    </row>
    <row r="26">
      <c r="A26" s="2" t="n"/>
      <c r="B26" s="29">
        <f>IF(A26="","",SUMIF('RUC Log'!$C$2:$C$101,A26,'RUC Log'!$L$2:$L$101))</f>
        <v/>
      </c>
      <c r="C26" s="6">
        <f>IF(A26="","",SUMIF('RUC Log'!$C$2:$C$101,A26,'RUC Log'!$H$2:$H$101))</f>
        <v/>
      </c>
      <c r="D26" s="6">
        <f>IF(A26="","",SUMIF('RUC Log'!$C$2:$C$101,A26,'RUC Log'!$S$2:$S$101))</f>
        <v/>
      </c>
      <c r="G26" s="13" t="n"/>
      <c r="H26" s="10">
        <f>IF(G26="","",COUNTIF('RUC Log'!$U$2:$U$101,G26))</f>
        <v/>
      </c>
    </row>
    <row r="27">
      <c r="A27" s="2" t="n"/>
      <c r="B27" s="31">
        <f>IF(A27="","",SUMIF('RUC Log'!$C$2:$C$101,A27,'RUC Log'!$L$2:$L$101))</f>
        <v/>
      </c>
      <c r="C27" s="10">
        <f>IF(A27="","",SUMIF('RUC Log'!$C$2:$C$101,A27,'RUC Log'!$H$2:$H$101))</f>
        <v/>
      </c>
      <c r="D27" s="10">
        <f>IF(A27="","",SUMIF('RUC Log'!$C$2:$C$101,A27,'RUC Log'!$S$2:$S$101))</f>
        <v/>
      </c>
      <c r="G27" s="9" t="n"/>
      <c r="H27" s="6">
        <f>IF(G27="","",COUNTIF('RUC Log'!$U$2:$U$101,G27))</f>
        <v/>
      </c>
    </row>
    <row r="28">
      <c r="A28" s="2" t="n"/>
      <c r="B28" s="29">
        <f>IF(A28="","",SUMIF('RUC Log'!$C$2:$C$101,A28,'RUC Log'!$L$2:$L$101))</f>
        <v/>
      </c>
      <c r="C28" s="6">
        <f>IF(A28="","",SUMIF('RUC Log'!$C$2:$C$101,A28,'RUC Log'!$H$2:$H$101))</f>
        <v/>
      </c>
      <c r="D28" s="6">
        <f>IF(A28="","",SUMIF('RUC Log'!$C$2:$C$101,A28,'RUC Log'!$S$2:$S$101))</f>
        <v/>
      </c>
      <c r="G28" s="13" t="n"/>
      <c r="H28" s="10">
        <f>IF(G28="","",COUNTIF('RUC Log'!$U$2:$U$101,G28))</f>
        <v/>
      </c>
    </row>
    <row r="29">
      <c r="A29" s="2" t="n"/>
      <c r="B29" s="31">
        <f>IF(A29="","",SUMIF('RUC Log'!$C$2:$C$101,A29,'RUC Log'!$L$2:$L$101))</f>
        <v/>
      </c>
      <c r="C29" s="10">
        <f>IF(A29="","",SUMIF('RUC Log'!$C$2:$C$101,A29,'RUC Log'!$H$2:$H$101))</f>
        <v/>
      </c>
      <c r="D29" s="10">
        <f>IF(A29="","",SUMIF('RUC Log'!$C$2:$C$101,A29,'RUC Log'!$S$2:$S$101))</f>
        <v/>
      </c>
      <c r="G29" s="9" t="n"/>
      <c r="H29" s="6">
        <f>IF(G29="","",COUNTIF('RUC Log'!$U$2:$U$101,G29))</f>
        <v/>
      </c>
    </row>
    <row r="30">
      <c r="A30" s="2" t="n"/>
      <c r="B30" s="29">
        <f>IF(A30="","",SUMIF('RUC Log'!$C$2:$C$101,A30,'RUC Log'!$L$2:$L$101))</f>
        <v/>
      </c>
      <c r="C30" s="6">
        <f>IF(A30="","",SUMIF('RUC Log'!$C$2:$C$101,A30,'RUC Log'!$H$2:$H$101))</f>
        <v/>
      </c>
      <c r="D30" s="6">
        <f>IF(A30="","",SUMIF('RUC Log'!$C$2:$C$101,A30,'RUC Log'!$S$2:$S$101))</f>
        <v/>
      </c>
      <c r="G30" s="13" t="n"/>
      <c r="H30" s="10">
        <f>IF(G30="","",COUNTIF('RUC Log'!$U$2:$U$101,G30))</f>
        <v/>
      </c>
    </row>
    <row r="31">
      <c r="A31" s="2" t="n"/>
      <c r="B31" s="31">
        <f>IF(A31="","",SUMIF('RUC Log'!$C$2:$C$101,A31,'RUC Log'!$L$2:$L$101))</f>
        <v/>
      </c>
      <c r="C31" s="10">
        <f>IF(A31="","",SUMIF('RUC Log'!$C$2:$C$101,A31,'RUC Log'!$H$2:$H$101))</f>
        <v/>
      </c>
      <c r="D31" s="10">
        <f>IF(A31="","",SUMIF('RUC Log'!$C$2:$C$101,A31,'RUC Log'!$S$2:$S$101))</f>
        <v/>
      </c>
      <c r="G31" s="9" t="n"/>
      <c r="H31" s="6">
        <f>IF(G31="","",COUNTIF('RUC Log'!$U$2:$U$101,G31))</f>
        <v/>
      </c>
    </row>
    <row r="32">
      <c r="A32" s="2" t="n"/>
      <c r="B32" s="29">
        <f>IF(A32="","",SUMIF('RUC Log'!$C$2:$C$101,A32,'RUC Log'!$L$2:$L$101))</f>
        <v/>
      </c>
      <c r="C32" s="6">
        <f>IF(A32="","",SUMIF('RUC Log'!$C$2:$C$101,A32,'RUC Log'!$H$2:$H$101))</f>
        <v/>
      </c>
      <c r="D32" s="6">
        <f>IF(A32="","",SUMIF('RUC Log'!$C$2:$C$101,A32,'RUC Log'!$S$2:$S$101))</f>
        <v/>
      </c>
      <c r="G32" s="13" t="n"/>
      <c r="H32" s="10">
        <f>IF(G32="","",COUNTIF('RUC Log'!$U$2:$U$101,G32))</f>
        <v/>
      </c>
    </row>
    <row r="33">
      <c r="A33" s="2" t="n"/>
      <c r="B33" s="31">
        <f>IF(A33="","",SUMIF('RUC Log'!$C$2:$C$101,A33,'RUC Log'!$L$2:$L$101))</f>
        <v/>
      </c>
      <c r="C33" s="10">
        <f>IF(A33="","",SUMIF('RUC Log'!$C$2:$C$101,A33,'RUC Log'!$H$2:$H$101))</f>
        <v/>
      </c>
      <c r="D33" s="10">
        <f>IF(A33="","",SUMIF('RUC Log'!$C$2:$C$101,A33,'RUC Log'!$S$2:$S$101))</f>
        <v/>
      </c>
      <c r="G33" s="9" t="n"/>
      <c r="H33" s="6">
        <f>IF(G33="","",COUNTIF('RUC Log'!$U$2:$U$101,G33))</f>
        <v/>
      </c>
    </row>
    <row r="34">
      <c r="A34" s="2" t="n"/>
      <c r="B34" s="29">
        <f>IF(A34="","",SUMIF('RUC Log'!$C$2:$C$101,A34,'RUC Log'!$L$2:$L$101))</f>
        <v/>
      </c>
      <c r="C34" s="6">
        <f>IF(A34="","",SUMIF('RUC Log'!$C$2:$C$101,A34,'RUC Log'!$H$2:$H$101))</f>
        <v/>
      </c>
      <c r="D34" s="6">
        <f>IF(A34="","",SUMIF('RUC Log'!$C$2:$C$101,A34,'RUC Log'!$S$2:$S$101))</f>
        <v/>
      </c>
      <c r="G34" s="13" t="n"/>
      <c r="H34" s="10">
        <f>IF(G34="","",COUNTIF('RUC Log'!$U$2:$U$101,G34))</f>
        <v/>
      </c>
    </row>
    <row r="35">
      <c r="A35" s="2" t="n"/>
      <c r="B35" s="31">
        <f>IF(A35="","",SUMIF('RUC Log'!$C$2:$C$101,A35,'RUC Log'!$L$2:$L$101))</f>
        <v/>
      </c>
      <c r="C35" s="10">
        <f>IF(A35="","",SUMIF('RUC Log'!$C$2:$C$101,A35,'RUC Log'!$H$2:$H$101))</f>
        <v/>
      </c>
      <c r="D35" s="10">
        <f>IF(A35="","",SUMIF('RUC Log'!$C$2:$C$101,A35,'RUC Log'!$S$2:$S$101))</f>
        <v/>
      </c>
      <c r="G35" s="9" t="n"/>
      <c r="H35" s="6">
        <f>IF(G35="","",COUNTIF('RUC Log'!$U$2:$U$101,G35))</f>
        <v/>
      </c>
    </row>
    <row r="36">
      <c r="A36" s="2" t="n"/>
      <c r="B36" s="29">
        <f>IF(A36="","",SUMIF('RUC Log'!$C$2:$C$101,A36,'RUC Log'!$L$2:$L$101))</f>
        <v/>
      </c>
      <c r="C36" s="6">
        <f>IF(A36="","",SUMIF('RUC Log'!$C$2:$C$101,A36,'RUC Log'!$H$2:$H$101))</f>
        <v/>
      </c>
      <c r="D36" s="6">
        <f>IF(A36="","",SUMIF('RUC Log'!$C$2:$C$101,A36,'RUC Log'!$S$2:$S$101))</f>
        <v/>
      </c>
      <c r="G36" s="13" t="n"/>
      <c r="H36" s="10">
        <f>IF(G36="","",COUNTIF('RUC Log'!$U$2:$U$101,G36))</f>
        <v/>
      </c>
    </row>
    <row r="37">
      <c r="A37" s="2" t="n"/>
      <c r="B37" s="31">
        <f>IF(A37="","",SUMIF('RUC Log'!$C$2:$C$101,A37,'RUC Log'!$L$2:$L$101))</f>
        <v/>
      </c>
      <c r="C37" s="10">
        <f>IF(A37="","",SUMIF('RUC Log'!$C$2:$C$101,A37,'RUC Log'!$H$2:$H$101))</f>
        <v/>
      </c>
      <c r="D37" s="10">
        <f>IF(A37="","",SUMIF('RUC Log'!$C$2:$C$101,A37,'RUC Log'!$S$2:$S$101))</f>
        <v/>
      </c>
      <c r="G37" s="9" t="n"/>
      <c r="H37" s="6">
        <f>IF(G37="","",COUNTIF('RUC Log'!$U$2:$U$101,G37))</f>
        <v/>
      </c>
    </row>
    <row r="38">
      <c r="A38" s="2" t="n"/>
      <c r="B38" s="29">
        <f>IF(A38="","",SUMIF('RUC Log'!$C$2:$C$101,A38,'RUC Log'!$L$2:$L$101))</f>
        <v/>
      </c>
      <c r="C38" s="6">
        <f>IF(A38="","",SUMIF('RUC Log'!$C$2:$C$101,A38,'RUC Log'!$H$2:$H$101))</f>
        <v/>
      </c>
      <c r="D38" s="6">
        <f>IF(A38="","",SUMIF('RUC Log'!$C$2:$C$101,A38,'RUC Log'!$S$2:$S$101))</f>
        <v/>
      </c>
      <c r="G38" s="13" t="n"/>
      <c r="H38" s="10">
        <f>IF(G38="","",COUNTIF('RUC Log'!$U$2:$U$101,G38))</f>
        <v/>
      </c>
    </row>
    <row r="39">
      <c r="A39" s="2" t="n"/>
      <c r="B39" s="31">
        <f>IF(A39="","",SUMIF('RUC Log'!$C$2:$C$101,A39,'RUC Log'!$L$2:$L$101))</f>
        <v/>
      </c>
      <c r="C39" s="10">
        <f>IF(A39="","",SUMIF('RUC Log'!$C$2:$C$101,A39,'RUC Log'!$H$2:$H$101))</f>
        <v/>
      </c>
      <c r="D39" s="10">
        <f>IF(A39="","",SUMIF('RUC Log'!$C$2:$C$101,A39,'RUC Log'!$S$2:$S$101))</f>
        <v/>
      </c>
      <c r="G39" s="9" t="n"/>
      <c r="H39" s="6">
        <f>IF(G39="","",COUNTIF('RUC Log'!$U$2:$U$101,G39))</f>
        <v/>
      </c>
    </row>
    <row r="40">
      <c r="A40" s="2" t="n"/>
      <c r="B40" s="29">
        <f>IF(A40="","",SUMIF('RUC Log'!$C$2:$C$101,A40,'RUC Log'!$L$2:$L$101))</f>
        <v/>
      </c>
      <c r="C40" s="6">
        <f>IF(A40="","",SUMIF('RUC Log'!$C$2:$C$101,A40,'RUC Log'!$H$2:$H$101))</f>
        <v/>
      </c>
      <c r="D40" s="6">
        <f>IF(A40="","",SUMIF('RUC Log'!$C$2:$C$101,A40,'RUC Log'!$S$2:$S$101))</f>
        <v/>
      </c>
      <c r="G40" s="13" t="n"/>
      <c r="H40" s="10">
        <f>IF(G40="","",COUNTIF('RUC Log'!$U$2:$U$101,G40))</f>
        <v/>
      </c>
    </row>
    <row r="41">
      <c r="A41" s="2" t="n"/>
      <c r="B41" s="31">
        <f>IF(A41="","",SUMIF('RUC Log'!$C$2:$C$101,A41,'RUC Log'!$L$2:$L$101))</f>
        <v/>
      </c>
      <c r="C41" s="10">
        <f>IF(A41="","",SUMIF('RUC Log'!$C$2:$C$101,A41,'RUC Log'!$H$2:$H$101))</f>
        <v/>
      </c>
      <c r="D41" s="10">
        <f>IF(A41="","",SUMIF('RUC Log'!$C$2:$C$101,A41,'RUC Log'!$S$2:$S$101))</f>
        <v/>
      </c>
      <c r="G41" s="9" t="n"/>
      <c r="H41" s="6">
        <f>IF(G41="","",COUNTIF('RUC Log'!$U$2:$U$101,G41))</f>
        <v/>
      </c>
    </row>
    <row r="42">
      <c r="A42" s="2" t="n"/>
      <c r="B42" s="29">
        <f>IF(A42="","",SUMIF('RUC Log'!$C$2:$C$101,A42,'RUC Log'!$L$2:$L$101))</f>
        <v/>
      </c>
      <c r="C42" s="6">
        <f>IF(A42="","",SUMIF('RUC Log'!$C$2:$C$101,A42,'RUC Log'!$H$2:$H$101))</f>
        <v/>
      </c>
      <c r="D42" s="6">
        <f>IF(A42="","",SUMIF('RUC Log'!$C$2:$C$101,A42,'RUC Log'!$S$2:$S$101))</f>
        <v/>
      </c>
      <c r="G42" s="13" t="n"/>
      <c r="H42" s="10">
        <f>IF(G42="","",COUNTIF('RUC Log'!$U$2:$U$101,G42))</f>
        <v/>
      </c>
    </row>
    <row r="43">
      <c r="A43" s="2" t="n"/>
      <c r="B43" s="31">
        <f>IF(A43="","",SUMIF('RUC Log'!$C$2:$C$101,A43,'RUC Log'!$L$2:$L$101))</f>
        <v/>
      </c>
      <c r="C43" s="10">
        <f>IF(A43="","",SUMIF('RUC Log'!$C$2:$C$101,A43,'RUC Log'!$H$2:$H$101))</f>
        <v/>
      </c>
      <c r="D43" s="10">
        <f>IF(A43="","",SUMIF('RUC Log'!$C$2:$C$101,A43,'RUC Log'!$S$2:$S$101))</f>
        <v/>
      </c>
      <c r="G43" s="9" t="n"/>
      <c r="H43" s="6">
        <f>IF(G43="","",COUNTIF('RUC Log'!$U$2:$U$101,G43))</f>
        <v/>
      </c>
    </row>
    <row r="44">
      <c r="A44" s="2" t="n"/>
      <c r="B44" s="29">
        <f>IF(A44="","",SUMIF('RUC Log'!$C$2:$C$101,A44,'RUC Log'!$L$2:$L$101))</f>
        <v/>
      </c>
      <c r="C44" s="6">
        <f>IF(A44="","",SUMIF('RUC Log'!$C$2:$C$101,A44,'RUC Log'!$H$2:$H$101))</f>
        <v/>
      </c>
      <c r="D44" s="6">
        <f>IF(A44="","",SUMIF('RUC Log'!$C$2:$C$101,A44,'RUC Log'!$S$2:$S$101))</f>
        <v/>
      </c>
      <c r="G44" s="13" t="n"/>
      <c r="H44" s="10">
        <f>IF(G44="","",COUNTIF('RUC Log'!$U$2:$U$101,G44))</f>
        <v/>
      </c>
    </row>
    <row r="45">
      <c r="A45" s="2" t="n"/>
      <c r="B45" s="31">
        <f>IF(A45="","",SUMIF('RUC Log'!$C$2:$C$101,A45,'RUC Log'!$L$2:$L$101))</f>
        <v/>
      </c>
      <c r="C45" s="10">
        <f>IF(A45="","",SUMIF('RUC Log'!$C$2:$C$101,A45,'RUC Log'!$H$2:$H$101))</f>
        <v/>
      </c>
      <c r="D45" s="10">
        <f>IF(A45="","",SUMIF('RUC Log'!$C$2:$C$101,A45,'RUC Log'!$S$2:$S$101))</f>
        <v/>
      </c>
      <c r="G45" s="9" t="n"/>
      <c r="H45" s="6">
        <f>IF(G45="","",COUNTIF('RUC Log'!$U$2:$U$101,G45))</f>
        <v/>
      </c>
    </row>
    <row r="46">
      <c r="A46" s="2" t="n"/>
      <c r="B46" s="29">
        <f>IF(A46="","",SUMIF('RUC Log'!$C$2:$C$101,A46,'RUC Log'!$L$2:$L$101))</f>
        <v/>
      </c>
      <c r="C46" s="6">
        <f>IF(A46="","",SUMIF('RUC Log'!$C$2:$C$101,A46,'RUC Log'!$H$2:$H$101))</f>
        <v/>
      </c>
      <c r="D46" s="6">
        <f>IF(A46="","",SUMIF('RUC Log'!$C$2:$C$101,A46,'RUC Log'!$S$2:$S$101))</f>
        <v/>
      </c>
      <c r="G46" s="13" t="n"/>
      <c r="H46" s="10">
        <f>IF(G46="","",COUNTIF('RUC Log'!$U$2:$U$101,G46))</f>
        <v/>
      </c>
    </row>
    <row r="47">
      <c r="A47" s="2" t="n"/>
      <c r="B47" s="31">
        <f>IF(A47="","",SUMIF('RUC Log'!$C$2:$C$101,A47,'RUC Log'!$L$2:$L$101))</f>
        <v/>
      </c>
      <c r="C47" s="10">
        <f>IF(A47="","",SUMIF('RUC Log'!$C$2:$C$101,A47,'RUC Log'!$H$2:$H$101))</f>
        <v/>
      </c>
      <c r="D47" s="10">
        <f>IF(A47="","",SUMIF('RUC Log'!$C$2:$C$101,A47,'RUC Log'!$S$2:$S$101))</f>
        <v/>
      </c>
      <c r="G47" s="9" t="n"/>
      <c r="H47" s="6">
        <f>IF(G47="","",COUNTIF('RUC Log'!$U$2:$U$101,G47))</f>
        <v/>
      </c>
    </row>
    <row r="48">
      <c r="A48" s="2" t="n"/>
      <c r="B48" s="29">
        <f>IF(A48="","",SUMIF('RUC Log'!$C$2:$C$101,A48,'RUC Log'!$L$2:$L$101))</f>
        <v/>
      </c>
      <c r="C48" s="6">
        <f>IF(A48="","",SUMIF('RUC Log'!$C$2:$C$101,A48,'RUC Log'!$H$2:$H$101))</f>
        <v/>
      </c>
      <c r="D48" s="6">
        <f>IF(A48="","",SUMIF('RUC Log'!$C$2:$C$101,A48,'RUC Log'!$S$2:$S$101))</f>
        <v/>
      </c>
      <c r="G48" s="13" t="n"/>
      <c r="H48" s="10">
        <f>IF(G48="","",COUNTIF('RUC Log'!$U$2:$U$101,G48))</f>
        <v/>
      </c>
    </row>
    <row r="49">
      <c r="A49" s="2" t="n"/>
      <c r="B49" s="31">
        <f>IF(A49="","",SUMIF('RUC Log'!$C$2:$C$101,A49,'RUC Log'!$L$2:$L$101))</f>
        <v/>
      </c>
      <c r="C49" s="10">
        <f>IF(A49="","",SUMIF('RUC Log'!$C$2:$C$101,A49,'RUC Log'!$H$2:$H$101))</f>
        <v/>
      </c>
      <c r="D49" s="10">
        <f>IF(A49="","",SUMIF('RUC Log'!$C$2:$C$101,A49,'RUC Log'!$S$2:$S$101))</f>
        <v/>
      </c>
      <c r="G49" s="9" t="n"/>
      <c r="H49" s="6">
        <f>IF(G49="","",COUNTIF('RUC Log'!$U$2:$U$101,G49))</f>
        <v/>
      </c>
    </row>
    <row r="50">
      <c r="A50" s="2" t="n"/>
      <c r="B50" s="29">
        <f>IF(A50="","",SUMIF('RUC Log'!$C$2:$C$101,A50,'RUC Log'!$L$2:$L$101))</f>
        <v/>
      </c>
      <c r="C50" s="6">
        <f>IF(A50="","",SUMIF('RUC Log'!$C$2:$C$101,A50,'RUC Log'!$H$2:$H$101))</f>
        <v/>
      </c>
      <c r="D50" s="6">
        <f>IF(A50="","",SUMIF('RUC Log'!$C$2:$C$101,A50,'RUC Log'!$S$2:$S$101))</f>
        <v/>
      </c>
      <c r="G50" s="13" t="n"/>
      <c r="H50" s="10">
        <f>IF(G50="","",COUNTIF('RUC Log'!$U$2:$U$101,G50))</f>
        <v/>
      </c>
    </row>
    <row r="51">
      <c r="A51" s="2" t="n"/>
      <c r="B51" s="31">
        <f>IF(A51="","",SUMIF('RUC Log'!$C$2:$C$101,A51,'RUC Log'!$L$2:$L$101))</f>
        <v/>
      </c>
      <c r="C51" s="10">
        <f>IF(A51="","",SUMIF('RUC Log'!$C$2:$C$101,A51,'RUC Log'!$H$2:$H$101))</f>
        <v/>
      </c>
      <c r="D51" s="10">
        <f>IF(A51="","",SUMIF('RUC Log'!$C$2:$C$101,A51,'RUC Log'!$S$2:$S$101))</f>
        <v/>
      </c>
      <c r="G51" s="9" t="n"/>
      <c r="H51" s="6">
        <f>IF(G51="","",COUNTIF('RUC Log'!$U$2:$U$101,G51))</f>
        <v/>
      </c>
    </row>
    <row r="52">
      <c r="A52" s="2" t="n"/>
      <c r="B52" s="29">
        <f>IF(A52="","",SUMIF('RUC Log'!$C$2:$C$101,A52,'RUC Log'!$L$2:$L$101))</f>
        <v/>
      </c>
      <c r="C52" s="6">
        <f>IF(A52="","",SUMIF('RUC Log'!$C$2:$C$101,A52,'RUC Log'!$H$2:$H$101))</f>
        <v/>
      </c>
      <c r="D52" s="6">
        <f>IF(A52="","",SUMIF('RUC Log'!$C$2:$C$101,A52,'RUC Log'!$S$2:$S$101))</f>
        <v/>
      </c>
      <c r="G52" s="13" t="n"/>
      <c r="H52" s="10">
        <f>IF(G52="","",COUNTIF('RUC Log'!$U$2:$U$101,G52))</f>
        <v/>
      </c>
    </row>
    <row r="53">
      <c r="A53" s="2" t="n"/>
      <c r="B53" s="31">
        <f>IF(A53="","",SUMIF('RUC Log'!$C$2:$C$101,A53,'RUC Log'!$L$2:$L$101))</f>
        <v/>
      </c>
      <c r="C53" s="10">
        <f>IF(A53="","",SUMIF('RUC Log'!$C$2:$C$101,A53,'RUC Log'!$H$2:$H$101))</f>
        <v/>
      </c>
      <c r="D53" s="10">
        <f>IF(A53="","",SUMIF('RUC Log'!$C$2:$C$101,A53,'RUC Log'!$S$2:$S$101))</f>
        <v/>
      </c>
      <c r="G53" s="9" t="n"/>
      <c r="H53" s="6">
        <f>IF(G53="","",COUNTIF('RUC Log'!$U$2:$U$101,G53))</f>
        <v/>
      </c>
    </row>
    <row r="54">
      <c r="A54" s="2" t="n"/>
      <c r="B54" s="29">
        <f>IF(A54="","",SUMIF('RUC Log'!$C$2:$C$101,A54,'RUC Log'!$L$2:$L$101))</f>
        <v/>
      </c>
      <c r="C54" s="6">
        <f>IF(A54="","",SUMIF('RUC Log'!$C$2:$C$101,A54,'RUC Log'!$H$2:$H$101))</f>
        <v/>
      </c>
      <c r="D54" s="6">
        <f>IF(A54="","",SUMIF('RUC Log'!$C$2:$C$101,A54,'RUC Log'!$S$2:$S$101))</f>
        <v/>
      </c>
      <c r="G54" s="13" t="n"/>
      <c r="H54" s="10">
        <f>IF(G54="","",COUNTIF('RUC Log'!$U$2:$U$101,G54))</f>
        <v/>
      </c>
    </row>
    <row r="55">
      <c r="A55" s="2" t="n"/>
      <c r="B55" s="31">
        <f>IF(A55="","",SUMIF('RUC Log'!$C$2:$C$101,A55,'RUC Log'!$L$2:$L$101))</f>
        <v/>
      </c>
      <c r="C55" s="10">
        <f>IF(A55="","",SUMIF('RUC Log'!$C$2:$C$101,A55,'RUC Log'!$H$2:$H$101))</f>
        <v/>
      </c>
      <c r="D55" s="10">
        <f>IF(A55="","",SUMIF('RUC Log'!$C$2:$C$101,A55,'RUC Log'!$S$2:$S$101))</f>
        <v/>
      </c>
      <c r="G55" s="9" t="n"/>
      <c r="H55" s="6">
        <f>IF(G55="","",COUNTIF('RUC Log'!$U$2:$U$101,G55))</f>
        <v/>
      </c>
    </row>
    <row r="56">
      <c r="A56" s="2" t="n"/>
      <c r="B56" s="29">
        <f>IF(A56="","",SUMIF('RUC Log'!$C$2:$C$101,A56,'RUC Log'!$L$2:$L$101))</f>
        <v/>
      </c>
      <c r="C56" s="6">
        <f>IF(A56="","",SUMIF('RUC Log'!$C$2:$C$101,A56,'RUC Log'!$H$2:$H$101))</f>
        <v/>
      </c>
      <c r="D56" s="6">
        <f>IF(A56="","",SUMIF('RUC Log'!$C$2:$C$101,A56,'RUC Log'!$S$2:$S$101))</f>
        <v/>
      </c>
      <c r="G56" s="13" t="n"/>
      <c r="H56" s="10">
        <f>IF(G56="","",COUNTIF('RUC Log'!$U$2:$U$101,G56))</f>
        <v/>
      </c>
    </row>
    <row r="57">
      <c r="A57" s="2" t="n"/>
      <c r="B57" s="31">
        <f>IF(A57="","",SUMIF('RUC Log'!$C$2:$C$101,A57,'RUC Log'!$L$2:$L$101))</f>
        <v/>
      </c>
      <c r="C57" s="10">
        <f>IF(A57="","",SUMIF('RUC Log'!$C$2:$C$101,A57,'RUC Log'!$H$2:$H$101))</f>
        <v/>
      </c>
      <c r="D57" s="10">
        <f>IF(A57="","",SUMIF('RUC Log'!$C$2:$C$101,A57,'RUC Log'!$S$2:$S$101))</f>
        <v/>
      </c>
      <c r="G57" s="9" t="n"/>
      <c r="H57" s="6">
        <f>IF(G57="","",COUNTIF('RUC Log'!$U$2:$U$101,G57))</f>
        <v/>
      </c>
    </row>
    <row r="58">
      <c r="A58" s="2" t="n"/>
      <c r="B58" s="29">
        <f>IF(A58="","",SUMIF('RUC Log'!$C$2:$C$101,A58,'RUC Log'!$L$2:$L$101))</f>
        <v/>
      </c>
      <c r="C58" s="6">
        <f>IF(A58="","",SUMIF('RUC Log'!$C$2:$C$101,A58,'RUC Log'!$H$2:$H$101))</f>
        <v/>
      </c>
      <c r="D58" s="6">
        <f>IF(A58="","",SUMIF('RUC Log'!$C$2:$C$101,A58,'RUC Log'!$S$2:$S$101))</f>
        <v/>
      </c>
      <c r="G58" s="13" t="n"/>
      <c r="H58" s="10">
        <f>IF(G58="","",COUNTIF('RUC Log'!$U$2:$U$101,G58))</f>
        <v/>
      </c>
    </row>
    <row r="59">
      <c r="A59" s="2" t="n"/>
      <c r="B59" s="31">
        <f>IF(A59="","",SUMIF('RUC Log'!$C$2:$C$101,A59,'RUC Log'!$L$2:$L$101))</f>
        <v/>
      </c>
      <c r="C59" s="10">
        <f>IF(A59="","",SUMIF('RUC Log'!$C$2:$C$101,A59,'RUC Log'!$H$2:$H$101))</f>
        <v/>
      </c>
      <c r="D59" s="10">
        <f>IF(A59="","",SUMIF('RUC Log'!$C$2:$C$101,A59,'RUC Log'!$S$2:$S$101))</f>
        <v/>
      </c>
      <c r="G59" s="9" t="n"/>
      <c r="H59" s="6">
        <f>IF(G59="","",COUNTIF('RUC Log'!$U$2:$U$101,G59))</f>
        <v/>
      </c>
    </row>
    <row r="60">
      <c r="A60" s="2" t="n"/>
      <c r="B60" s="29">
        <f>IF(A60="","",SUMIF('RUC Log'!$C$2:$C$101,A60,'RUC Log'!$L$2:$L$101))</f>
        <v/>
      </c>
      <c r="C60" s="6">
        <f>IF(A60="","",SUMIF('RUC Log'!$C$2:$C$101,A60,'RUC Log'!$H$2:$H$101))</f>
        <v/>
      </c>
      <c r="D60" s="6">
        <f>IF(A60="","",SUMIF('RUC Log'!$C$2:$C$101,A60,'RUC Log'!$S$2:$S$101))</f>
        <v/>
      </c>
      <c r="G60" s="13" t="n"/>
      <c r="H60" s="10">
        <f>IF(G60="","",COUNTIF('RUC Log'!$U$2:$U$101,G60))</f>
        <v/>
      </c>
    </row>
    <row r="61">
      <c r="A61" s="2" t="n"/>
      <c r="B61" s="31">
        <f>IF(A61="","",SUMIF('RUC Log'!$C$2:$C$101,A61,'RUC Log'!$L$2:$L$101))</f>
        <v/>
      </c>
      <c r="C61" s="10">
        <f>IF(A61="","",SUMIF('RUC Log'!$C$2:$C$101,A61,'RUC Log'!$H$2:$H$101))</f>
        <v/>
      </c>
      <c r="D61" s="10">
        <f>IF(A61="","",SUMIF('RUC Log'!$C$2:$C$101,A61,'RUC Log'!$S$2:$S$101))</f>
        <v/>
      </c>
      <c r="G61" s="9" t="n"/>
      <c r="H61" s="6">
        <f>IF(G61="","",COUNTIF('RUC Log'!$U$2:$U$101,G61))</f>
        <v/>
      </c>
    </row>
    <row r="62">
      <c r="A62" s="2" t="n"/>
      <c r="B62" s="29">
        <f>IF(A62="","",SUMIF('RUC Log'!$C$2:$C$101,A62,'RUC Log'!$L$2:$L$101))</f>
        <v/>
      </c>
      <c r="C62" s="6">
        <f>IF(A62="","",SUMIF('RUC Log'!$C$2:$C$101,A62,'RUC Log'!$H$2:$H$101))</f>
        <v/>
      </c>
      <c r="D62" s="6">
        <f>IF(A62="","",SUMIF('RUC Log'!$C$2:$C$101,A62,'RUC Log'!$S$2:$S$101))</f>
        <v/>
      </c>
      <c r="G62" s="13" t="n"/>
      <c r="H62" s="10">
        <f>IF(G62="","",COUNTIF('RUC Log'!$U$2:$U$101,G62))</f>
        <v/>
      </c>
    </row>
    <row r="63">
      <c r="A63" s="2" t="n"/>
      <c r="B63" s="31">
        <f>IF(A63="","",SUMIF('RUC Log'!$C$2:$C$101,A63,'RUC Log'!$L$2:$L$101))</f>
        <v/>
      </c>
      <c r="C63" s="10">
        <f>IF(A63="","",SUMIF('RUC Log'!$C$2:$C$101,A63,'RUC Log'!$H$2:$H$101))</f>
        <v/>
      </c>
      <c r="D63" s="10">
        <f>IF(A63="","",SUMIF('RUC Log'!$C$2:$C$101,A63,'RUC Log'!$S$2:$S$101))</f>
        <v/>
      </c>
      <c r="G63" s="9" t="n"/>
      <c r="H63" s="6">
        <f>IF(G63="","",COUNTIF('RUC Log'!$U$2:$U$101,G63))</f>
        <v/>
      </c>
    </row>
    <row r="64">
      <c r="A64" s="2" t="n"/>
      <c r="B64" s="29">
        <f>IF(A64="","",SUMIF('RUC Log'!$C$2:$C$101,A64,'RUC Log'!$L$2:$L$101))</f>
        <v/>
      </c>
      <c r="C64" s="6">
        <f>IF(A64="","",SUMIF('RUC Log'!$C$2:$C$101,A64,'RUC Log'!$H$2:$H$101))</f>
        <v/>
      </c>
      <c r="D64" s="6">
        <f>IF(A64="","",SUMIF('RUC Log'!$C$2:$C$101,A64,'RUC Log'!$S$2:$S$101))</f>
        <v/>
      </c>
      <c r="G64" s="13" t="n"/>
      <c r="H64" s="10">
        <f>IF(G64="","",COUNTIF('RUC Log'!$U$2:$U$101,G64))</f>
        <v/>
      </c>
    </row>
    <row r="65">
      <c r="A65" s="2" t="n"/>
      <c r="B65" s="31">
        <f>IF(A65="","",SUMIF('RUC Log'!$C$2:$C$101,A65,'RUC Log'!$L$2:$L$101))</f>
        <v/>
      </c>
      <c r="C65" s="10">
        <f>IF(A65="","",SUMIF('RUC Log'!$C$2:$C$101,A65,'RUC Log'!$H$2:$H$101))</f>
        <v/>
      </c>
      <c r="D65" s="10">
        <f>IF(A65="","",SUMIF('RUC Log'!$C$2:$C$101,A65,'RUC Log'!$S$2:$S$101))</f>
        <v/>
      </c>
      <c r="G65" s="9" t="n"/>
      <c r="H65" s="6">
        <f>IF(G65="","",COUNTIF('RUC Log'!$U$2:$U$101,G65))</f>
        <v/>
      </c>
    </row>
    <row r="66">
      <c r="A66" s="2" t="n"/>
      <c r="B66" s="29">
        <f>IF(A66="","",SUMIF('RUC Log'!$C$2:$C$101,A66,'RUC Log'!$L$2:$L$101))</f>
        <v/>
      </c>
      <c r="C66" s="6">
        <f>IF(A66="","",SUMIF('RUC Log'!$C$2:$C$101,A66,'RUC Log'!$H$2:$H$101))</f>
        <v/>
      </c>
      <c r="D66" s="6">
        <f>IF(A66="","",SUMIF('RUC Log'!$C$2:$C$101,A66,'RUC Log'!$S$2:$S$101))</f>
        <v/>
      </c>
      <c r="G66" s="13" t="n"/>
      <c r="H66" s="10">
        <f>IF(G66="","",COUNTIF('RUC Log'!$U$2:$U$101,G66))</f>
        <v/>
      </c>
    </row>
    <row r="67">
      <c r="A67" s="2" t="n"/>
      <c r="B67" s="31">
        <f>IF(A67="","",SUMIF('RUC Log'!$C$2:$C$101,A67,'RUC Log'!$L$2:$L$101))</f>
        <v/>
      </c>
      <c r="C67" s="10">
        <f>IF(A67="","",SUMIF('RUC Log'!$C$2:$C$101,A67,'RUC Log'!$H$2:$H$101))</f>
        <v/>
      </c>
      <c r="D67" s="10">
        <f>IF(A67="","",SUMIF('RUC Log'!$C$2:$C$101,A67,'RUC Log'!$S$2:$S$101))</f>
        <v/>
      </c>
      <c r="G67" s="9" t="n"/>
      <c r="H67" s="6">
        <f>IF(G67="","",COUNTIF('RUC Log'!$U$2:$U$101,G67))</f>
        <v/>
      </c>
    </row>
    <row r="68">
      <c r="A68" s="2" t="n"/>
      <c r="B68" s="29">
        <f>IF(A68="","",SUMIF('RUC Log'!$C$2:$C$101,A68,'RUC Log'!$L$2:$L$101))</f>
        <v/>
      </c>
      <c r="C68" s="6">
        <f>IF(A68="","",SUMIF('RUC Log'!$C$2:$C$101,A68,'RUC Log'!$H$2:$H$101))</f>
        <v/>
      </c>
      <c r="D68" s="6">
        <f>IF(A68="","",SUMIF('RUC Log'!$C$2:$C$101,A68,'RUC Log'!$S$2:$S$101))</f>
        <v/>
      </c>
      <c r="G68" s="13" t="n"/>
      <c r="H68" s="10">
        <f>IF(G68="","",COUNTIF('RUC Log'!$U$2:$U$101,G68))</f>
        <v/>
      </c>
    </row>
    <row r="69">
      <c r="A69" s="2" t="n"/>
      <c r="B69" s="31">
        <f>IF(A69="","",SUMIF('RUC Log'!$C$2:$C$101,A69,'RUC Log'!$L$2:$L$101))</f>
        <v/>
      </c>
      <c r="C69" s="10">
        <f>IF(A69="","",SUMIF('RUC Log'!$C$2:$C$101,A69,'RUC Log'!$H$2:$H$101))</f>
        <v/>
      </c>
      <c r="D69" s="10">
        <f>IF(A69="","",SUMIF('RUC Log'!$C$2:$C$101,A69,'RUC Log'!$S$2:$S$101))</f>
        <v/>
      </c>
      <c r="G69" s="9" t="n"/>
      <c r="H69" s="6">
        <f>IF(G69="","",COUNTIF('RUC Log'!$U$2:$U$101,G69))</f>
        <v/>
      </c>
    </row>
    <row r="70">
      <c r="A70" s="2" t="n"/>
      <c r="B70" s="29">
        <f>IF(A70="","",SUMIF('RUC Log'!$C$2:$C$101,A70,'RUC Log'!$L$2:$L$101))</f>
        <v/>
      </c>
      <c r="C70" s="6">
        <f>IF(A70="","",SUMIF('RUC Log'!$C$2:$C$101,A70,'RUC Log'!$H$2:$H$101))</f>
        <v/>
      </c>
      <c r="D70" s="6">
        <f>IF(A70="","",SUMIF('RUC Log'!$C$2:$C$101,A70,'RUC Log'!$S$2:$S$101))</f>
        <v/>
      </c>
      <c r="G70" s="13" t="n"/>
      <c r="H70" s="10">
        <f>IF(G70="","",COUNTIF('RUC Log'!$U$2:$U$101,G70))</f>
        <v/>
      </c>
    </row>
    <row r="71">
      <c r="A71" s="2" t="n"/>
      <c r="B71" s="31">
        <f>IF(A71="","",SUMIF('RUC Log'!$C$2:$C$101,A71,'RUC Log'!$L$2:$L$101))</f>
        <v/>
      </c>
      <c r="C71" s="10">
        <f>IF(A71="","",SUMIF('RUC Log'!$C$2:$C$101,A71,'RUC Log'!$H$2:$H$101))</f>
        <v/>
      </c>
      <c r="D71" s="10">
        <f>IF(A71="","",SUMIF('RUC Log'!$C$2:$C$101,A71,'RUC Log'!$S$2:$S$101))</f>
        <v/>
      </c>
      <c r="G71" s="9" t="n"/>
      <c r="H71" s="6">
        <f>IF(G71="","",COUNTIF('RUC Log'!$U$2:$U$101,G71))</f>
        <v/>
      </c>
    </row>
    <row r="72">
      <c r="A72" s="2" t="n"/>
      <c r="B72" s="29">
        <f>IF(A72="","",SUMIF('RUC Log'!$C$2:$C$101,A72,'RUC Log'!$L$2:$L$101))</f>
        <v/>
      </c>
      <c r="C72" s="6">
        <f>IF(A72="","",SUMIF('RUC Log'!$C$2:$C$101,A72,'RUC Log'!$H$2:$H$101))</f>
        <v/>
      </c>
      <c r="D72" s="6">
        <f>IF(A72="","",SUMIF('RUC Log'!$C$2:$C$101,A72,'RUC Log'!$S$2:$S$101))</f>
        <v/>
      </c>
      <c r="G72" s="13" t="n"/>
      <c r="H72" s="10">
        <f>IF(G72="","",COUNTIF('RUC Log'!$U$2:$U$101,G72))</f>
        <v/>
      </c>
    </row>
    <row r="73">
      <c r="A73" s="2" t="n"/>
      <c r="B73" s="31">
        <f>IF(A73="","",SUMIF('RUC Log'!$C$2:$C$101,A73,'RUC Log'!$L$2:$L$101))</f>
        <v/>
      </c>
      <c r="C73" s="10">
        <f>IF(A73="","",SUMIF('RUC Log'!$C$2:$C$101,A73,'RUC Log'!$H$2:$H$101))</f>
        <v/>
      </c>
      <c r="D73" s="10">
        <f>IF(A73="","",SUMIF('RUC Log'!$C$2:$C$101,A73,'RUC Log'!$S$2:$S$101))</f>
        <v/>
      </c>
      <c r="G73" s="9" t="n"/>
      <c r="H73" s="6">
        <f>IF(G73="","",COUNTIF('RUC Log'!$U$2:$U$101,G73))</f>
        <v/>
      </c>
    </row>
    <row r="74">
      <c r="A74" s="2" t="n"/>
      <c r="B74" s="29">
        <f>IF(A74="","",SUMIF('RUC Log'!$C$2:$C$101,A74,'RUC Log'!$L$2:$L$101))</f>
        <v/>
      </c>
      <c r="C74" s="6">
        <f>IF(A74="","",SUMIF('RUC Log'!$C$2:$C$101,A74,'RUC Log'!$H$2:$H$101))</f>
        <v/>
      </c>
      <c r="D74" s="6">
        <f>IF(A74="","",SUMIF('RUC Log'!$C$2:$C$101,A74,'RUC Log'!$S$2:$S$101))</f>
        <v/>
      </c>
      <c r="G74" s="13" t="n"/>
      <c r="H74" s="10">
        <f>IF(G74="","",COUNTIF('RUC Log'!$U$2:$U$101,G74))</f>
        <v/>
      </c>
    </row>
    <row r="75">
      <c r="A75" s="2" t="n"/>
      <c r="B75" s="31">
        <f>IF(A75="","",SUMIF('RUC Log'!$C$2:$C$101,A75,'RUC Log'!$L$2:$L$101))</f>
        <v/>
      </c>
      <c r="C75" s="10">
        <f>IF(A75="","",SUMIF('RUC Log'!$C$2:$C$101,A75,'RUC Log'!$H$2:$H$101))</f>
        <v/>
      </c>
      <c r="D75" s="10">
        <f>IF(A75="","",SUMIF('RUC Log'!$C$2:$C$101,A75,'RUC Log'!$S$2:$S$101))</f>
        <v/>
      </c>
      <c r="G75" s="9" t="n"/>
      <c r="H75" s="6">
        <f>IF(G75="","",COUNTIF('RUC Log'!$U$2:$U$101,G75))</f>
        <v/>
      </c>
    </row>
    <row r="76">
      <c r="A76" s="2" t="n"/>
      <c r="B76" s="29">
        <f>IF(A76="","",SUMIF('RUC Log'!$C$2:$C$101,A76,'RUC Log'!$L$2:$L$101))</f>
        <v/>
      </c>
      <c r="C76" s="6">
        <f>IF(A76="","",SUMIF('RUC Log'!$C$2:$C$101,A76,'RUC Log'!$H$2:$H$101))</f>
        <v/>
      </c>
      <c r="D76" s="6">
        <f>IF(A76="","",SUMIF('RUC Log'!$C$2:$C$101,A76,'RUC Log'!$S$2:$S$101))</f>
        <v/>
      </c>
      <c r="G76" s="13" t="n"/>
      <c r="H76" s="10">
        <f>IF(G76="","",COUNTIF('RUC Log'!$U$2:$U$101,G76))</f>
        <v/>
      </c>
    </row>
    <row r="77">
      <c r="A77" s="2" t="n"/>
      <c r="B77" s="31">
        <f>IF(A77="","",SUMIF('RUC Log'!$C$2:$C$101,A77,'RUC Log'!$L$2:$L$101))</f>
        <v/>
      </c>
      <c r="C77" s="10">
        <f>IF(A77="","",SUMIF('RUC Log'!$C$2:$C$101,A77,'RUC Log'!$H$2:$H$101))</f>
        <v/>
      </c>
      <c r="D77" s="10">
        <f>IF(A77="","",SUMIF('RUC Log'!$C$2:$C$101,A77,'RUC Log'!$S$2:$S$101))</f>
        <v/>
      </c>
      <c r="G77" s="9" t="n"/>
      <c r="H77" s="6">
        <f>IF(G77="","",COUNTIF('RUC Log'!$U$2:$U$101,G77))</f>
        <v/>
      </c>
    </row>
    <row r="78">
      <c r="A78" s="2" t="n"/>
      <c r="B78" s="29">
        <f>IF(A78="","",SUMIF('RUC Log'!$C$2:$C$101,A78,'RUC Log'!$L$2:$L$101))</f>
        <v/>
      </c>
      <c r="C78" s="6">
        <f>IF(A78="","",SUMIF('RUC Log'!$C$2:$C$101,A78,'RUC Log'!$H$2:$H$101))</f>
        <v/>
      </c>
      <c r="D78" s="6">
        <f>IF(A78="","",SUMIF('RUC Log'!$C$2:$C$101,A78,'RUC Log'!$S$2:$S$101))</f>
        <v/>
      </c>
      <c r="G78" s="13" t="n"/>
      <c r="H78" s="10">
        <f>IF(G78="","",COUNTIF('RUC Log'!$U$2:$U$101,G78))</f>
        <v/>
      </c>
    </row>
    <row r="79">
      <c r="A79" s="2" t="n"/>
      <c r="B79" s="31">
        <f>IF(A79="","",SUMIF('RUC Log'!$C$2:$C$101,A79,'RUC Log'!$L$2:$L$101))</f>
        <v/>
      </c>
      <c r="C79" s="10">
        <f>IF(A79="","",SUMIF('RUC Log'!$C$2:$C$101,A79,'RUC Log'!$H$2:$H$101))</f>
        <v/>
      </c>
      <c r="D79" s="10">
        <f>IF(A79="","",SUMIF('RUC Log'!$C$2:$C$101,A79,'RUC Log'!$S$2:$S$101))</f>
        <v/>
      </c>
      <c r="G79" s="9" t="n"/>
      <c r="H79" s="6">
        <f>IF(G79="","",COUNTIF('RUC Log'!$U$2:$U$101,G79))</f>
        <v/>
      </c>
    </row>
    <row r="80">
      <c r="A80" s="2" t="n"/>
      <c r="B80" s="29">
        <f>IF(A80="","",SUMIF('RUC Log'!$C$2:$C$101,A80,'RUC Log'!$L$2:$L$101))</f>
        <v/>
      </c>
      <c r="C80" s="6">
        <f>IF(A80="","",SUMIF('RUC Log'!$C$2:$C$101,A80,'RUC Log'!$H$2:$H$101))</f>
        <v/>
      </c>
      <c r="D80" s="6">
        <f>IF(A80="","",SUMIF('RUC Log'!$C$2:$C$101,A80,'RUC Log'!$S$2:$S$101))</f>
        <v/>
      </c>
      <c r="G80" s="13" t="n"/>
      <c r="H80" s="10">
        <f>IF(G80="","",COUNTIF('RUC Log'!$U$2:$U$101,G80))</f>
        <v/>
      </c>
    </row>
    <row r="81">
      <c r="A81" s="2" t="n"/>
      <c r="B81" s="31">
        <f>IF(A81="","",SUMIF('RUC Log'!$C$2:$C$101,A81,'RUC Log'!$L$2:$L$101))</f>
        <v/>
      </c>
      <c r="C81" s="10">
        <f>IF(A81="","",SUMIF('RUC Log'!$C$2:$C$101,A81,'RUC Log'!$H$2:$H$101))</f>
        <v/>
      </c>
      <c r="D81" s="10">
        <f>IF(A81="","",SUMIF('RUC Log'!$C$2:$C$101,A81,'RUC Log'!$S$2:$S$101))</f>
        <v/>
      </c>
      <c r="G81" s="9" t="n"/>
      <c r="H81" s="6">
        <f>IF(G81="","",COUNTIF('RUC Log'!$U$2:$U$101,G81))</f>
        <v/>
      </c>
    </row>
    <row r="82">
      <c r="A82" s="2" t="n"/>
      <c r="B82" s="29">
        <f>IF(A82="","",SUMIF('RUC Log'!$C$2:$C$101,A82,'RUC Log'!$L$2:$L$101))</f>
        <v/>
      </c>
      <c r="C82" s="6">
        <f>IF(A82="","",SUMIF('RUC Log'!$C$2:$C$101,A82,'RUC Log'!$H$2:$H$101))</f>
        <v/>
      </c>
      <c r="D82" s="6">
        <f>IF(A82="","",SUMIF('RUC Log'!$C$2:$C$101,A82,'RUC Log'!$S$2:$S$101))</f>
        <v/>
      </c>
      <c r="G82" s="13" t="n"/>
      <c r="H82" s="10">
        <f>IF(G82="","",COUNTIF('RUC Log'!$U$2:$U$101,G82))</f>
        <v/>
      </c>
    </row>
    <row r="83">
      <c r="A83" s="2" t="n"/>
      <c r="B83" s="31">
        <f>IF(A83="","",SUMIF('RUC Log'!$C$2:$C$101,A83,'RUC Log'!$L$2:$L$101))</f>
        <v/>
      </c>
      <c r="C83" s="10">
        <f>IF(A83="","",SUMIF('RUC Log'!$C$2:$C$101,A83,'RUC Log'!$H$2:$H$101))</f>
        <v/>
      </c>
      <c r="D83" s="10">
        <f>IF(A83="","",SUMIF('RUC Log'!$C$2:$C$101,A83,'RUC Log'!$S$2:$S$101))</f>
        <v/>
      </c>
      <c r="G83" s="9" t="n"/>
      <c r="H83" s="6">
        <f>IF(G83="","",COUNTIF('RUC Log'!$U$2:$U$101,G83))</f>
        <v/>
      </c>
    </row>
    <row r="84">
      <c r="A84" s="2" t="n"/>
      <c r="B84" s="29">
        <f>IF(A84="","",SUMIF('RUC Log'!$C$2:$C$101,A84,'RUC Log'!$L$2:$L$101))</f>
        <v/>
      </c>
      <c r="C84" s="6">
        <f>IF(A84="","",SUMIF('RUC Log'!$C$2:$C$101,A84,'RUC Log'!$H$2:$H$101))</f>
        <v/>
      </c>
      <c r="D84" s="6">
        <f>IF(A84="","",SUMIF('RUC Log'!$C$2:$C$101,A84,'RUC Log'!$S$2:$S$101))</f>
        <v/>
      </c>
      <c r="G84" s="13" t="n"/>
      <c r="H84" s="10">
        <f>IF(G84="","",COUNTIF('RUC Log'!$U$2:$U$101,G84))</f>
        <v/>
      </c>
    </row>
    <row r="85">
      <c r="A85" s="2" t="n"/>
      <c r="B85" s="31">
        <f>IF(A85="","",SUMIF('RUC Log'!$C$2:$C$101,A85,'RUC Log'!$L$2:$L$101))</f>
        <v/>
      </c>
      <c r="C85" s="10">
        <f>IF(A85="","",SUMIF('RUC Log'!$C$2:$C$101,A85,'RUC Log'!$H$2:$H$101))</f>
        <v/>
      </c>
      <c r="D85" s="10">
        <f>IF(A85="","",SUMIF('RUC Log'!$C$2:$C$101,A85,'RUC Log'!$S$2:$S$101))</f>
        <v/>
      </c>
      <c r="G85" s="9" t="n"/>
      <c r="H85" s="6">
        <f>IF(G85="","",COUNTIF('RUC Log'!$U$2:$U$101,G85))</f>
        <v/>
      </c>
    </row>
    <row r="86">
      <c r="A86" s="2" t="n"/>
      <c r="B86" s="29">
        <f>IF(A86="","",SUMIF('RUC Log'!$C$2:$C$101,A86,'RUC Log'!$L$2:$L$101))</f>
        <v/>
      </c>
      <c r="C86" s="6">
        <f>IF(A86="","",SUMIF('RUC Log'!$C$2:$C$101,A86,'RUC Log'!$H$2:$H$101))</f>
        <v/>
      </c>
      <c r="D86" s="6">
        <f>IF(A86="","",SUMIF('RUC Log'!$C$2:$C$101,A86,'RUC Log'!$S$2:$S$101))</f>
        <v/>
      </c>
      <c r="G86" s="13" t="n"/>
      <c r="H86" s="10">
        <f>IF(G86="","",COUNTIF('RUC Log'!$U$2:$U$101,G86))</f>
        <v/>
      </c>
    </row>
    <row r="87">
      <c r="A87" s="2" t="n"/>
      <c r="B87" s="31">
        <f>IF(A87="","",SUMIF('RUC Log'!$C$2:$C$101,A87,'RUC Log'!$L$2:$L$101))</f>
        <v/>
      </c>
      <c r="C87" s="10">
        <f>IF(A87="","",SUMIF('RUC Log'!$C$2:$C$101,A87,'RUC Log'!$H$2:$H$101))</f>
        <v/>
      </c>
      <c r="D87" s="10">
        <f>IF(A87="","",SUMIF('RUC Log'!$C$2:$C$101,A87,'RUC Log'!$S$2:$S$101))</f>
        <v/>
      </c>
      <c r="G87" s="9" t="n"/>
      <c r="H87" s="6">
        <f>IF(G87="","",COUNTIF('RUC Log'!$U$2:$U$101,G87))</f>
        <v/>
      </c>
    </row>
    <row r="88">
      <c r="A88" s="2" t="n"/>
      <c r="B88" s="29">
        <f>IF(A88="","",SUMIF('RUC Log'!$C$2:$C$101,A88,'RUC Log'!$L$2:$L$101))</f>
        <v/>
      </c>
      <c r="C88" s="6">
        <f>IF(A88="","",SUMIF('RUC Log'!$C$2:$C$101,A88,'RUC Log'!$H$2:$H$101))</f>
        <v/>
      </c>
      <c r="D88" s="6">
        <f>IF(A88="","",SUMIF('RUC Log'!$C$2:$C$101,A88,'RUC Log'!$S$2:$S$101))</f>
        <v/>
      </c>
      <c r="G88" s="13" t="n"/>
      <c r="H88" s="10">
        <f>IF(G88="","",COUNTIF('RUC Log'!$U$2:$U$101,G88))</f>
        <v/>
      </c>
    </row>
    <row r="89">
      <c r="A89" s="2" t="n"/>
      <c r="B89" s="31">
        <f>IF(A89="","",SUMIF('RUC Log'!$C$2:$C$101,A89,'RUC Log'!$L$2:$L$101))</f>
        <v/>
      </c>
      <c r="C89" s="10">
        <f>IF(A89="","",SUMIF('RUC Log'!$C$2:$C$101,A89,'RUC Log'!$H$2:$H$101))</f>
        <v/>
      </c>
      <c r="D89" s="10">
        <f>IF(A89="","",SUMIF('RUC Log'!$C$2:$C$101,A89,'RUC Log'!$S$2:$S$101))</f>
        <v/>
      </c>
      <c r="G89" s="9" t="n"/>
      <c r="H89" s="6">
        <f>IF(G89="","",COUNTIF('RUC Log'!$U$2:$U$101,G89))</f>
        <v/>
      </c>
    </row>
    <row r="90">
      <c r="A90" s="2" t="n"/>
      <c r="B90" s="29">
        <f>IF(A90="","",SUMIF('RUC Log'!$C$2:$C$101,A90,'RUC Log'!$L$2:$L$101))</f>
        <v/>
      </c>
      <c r="C90" s="6">
        <f>IF(A90="","",SUMIF('RUC Log'!$C$2:$C$101,A90,'RUC Log'!$H$2:$H$101))</f>
        <v/>
      </c>
      <c r="D90" s="6">
        <f>IF(A90="","",SUMIF('RUC Log'!$C$2:$C$101,A90,'RUC Log'!$S$2:$S$101))</f>
        <v/>
      </c>
      <c r="G90" s="13" t="n"/>
      <c r="H90" s="10">
        <f>IF(G90="","",COUNTIF('RUC Log'!$U$2:$U$101,G90))</f>
        <v/>
      </c>
    </row>
    <row r="91">
      <c r="A91" s="2" t="n"/>
      <c r="B91" s="31">
        <f>IF(A91="","",SUMIF('RUC Log'!$C$2:$C$101,A91,'RUC Log'!$L$2:$L$101))</f>
        <v/>
      </c>
      <c r="C91" s="10">
        <f>IF(A91="","",SUMIF('RUC Log'!$C$2:$C$101,A91,'RUC Log'!$H$2:$H$101))</f>
        <v/>
      </c>
      <c r="D91" s="10">
        <f>IF(A91="","",SUMIF('RUC Log'!$C$2:$C$101,A91,'RUC Log'!$S$2:$S$101))</f>
        <v/>
      </c>
      <c r="G91" s="9" t="n"/>
      <c r="H91" s="6">
        <f>IF(G91="","",COUNTIF('RUC Log'!$U$2:$U$101,G91))</f>
        <v/>
      </c>
    </row>
    <row r="92">
      <c r="A92" s="2" t="n"/>
      <c r="B92" s="29">
        <f>IF(A92="","",SUMIF('RUC Log'!$C$2:$C$101,A92,'RUC Log'!$L$2:$L$101))</f>
        <v/>
      </c>
      <c r="C92" s="6">
        <f>IF(A92="","",SUMIF('RUC Log'!$C$2:$C$101,A92,'RUC Log'!$H$2:$H$101))</f>
        <v/>
      </c>
      <c r="D92" s="6">
        <f>IF(A92="","",SUMIF('RUC Log'!$C$2:$C$101,A92,'RUC Log'!$S$2:$S$101))</f>
        <v/>
      </c>
      <c r="G92" s="13" t="n"/>
      <c r="H92" s="10">
        <f>IF(G92="","",COUNTIF('RUC Log'!$U$2:$U$101,G92))</f>
        <v/>
      </c>
    </row>
    <row r="93">
      <c r="A93" s="2" t="n"/>
      <c r="B93" s="31">
        <f>IF(A93="","",SUMIF('RUC Log'!$C$2:$C$101,A93,'RUC Log'!$L$2:$L$101))</f>
        <v/>
      </c>
      <c r="C93" s="10">
        <f>IF(A93="","",SUMIF('RUC Log'!$C$2:$C$101,A93,'RUC Log'!$H$2:$H$101))</f>
        <v/>
      </c>
      <c r="D93" s="10">
        <f>IF(A93="","",SUMIF('RUC Log'!$C$2:$C$101,A93,'RUC Log'!$S$2:$S$101))</f>
        <v/>
      </c>
      <c r="G93" s="9" t="n"/>
      <c r="H93" s="6">
        <f>IF(G93="","",COUNTIF('RUC Log'!$U$2:$U$101,G93))</f>
        <v/>
      </c>
    </row>
    <row r="94">
      <c r="A94" s="2" t="n"/>
      <c r="B94" s="29">
        <f>IF(A94="","",SUMIF('RUC Log'!$C$2:$C$101,A94,'RUC Log'!$L$2:$L$101))</f>
        <v/>
      </c>
      <c r="C94" s="6">
        <f>IF(A94="","",SUMIF('RUC Log'!$C$2:$C$101,A94,'RUC Log'!$H$2:$H$101))</f>
        <v/>
      </c>
      <c r="D94" s="6">
        <f>IF(A94="","",SUMIF('RUC Log'!$C$2:$C$101,A94,'RUC Log'!$S$2:$S$101))</f>
        <v/>
      </c>
      <c r="G94" s="13" t="n"/>
      <c r="H94" s="10">
        <f>IF(G94="","",COUNTIF('RUC Log'!$U$2:$U$101,G94))</f>
        <v/>
      </c>
    </row>
    <row r="95">
      <c r="A95" s="2" t="n"/>
      <c r="B95" s="31">
        <f>IF(A95="","",SUMIF('RUC Log'!$C$2:$C$101,A95,'RUC Log'!$L$2:$L$101))</f>
        <v/>
      </c>
      <c r="C95" s="10">
        <f>IF(A95="","",SUMIF('RUC Log'!$C$2:$C$101,A95,'RUC Log'!$H$2:$H$101))</f>
        <v/>
      </c>
      <c r="D95" s="10">
        <f>IF(A95="","",SUMIF('RUC Log'!$C$2:$C$101,A95,'RUC Log'!$S$2:$S$101))</f>
        <v/>
      </c>
      <c r="G95" s="9" t="n"/>
      <c r="H95" s="6">
        <f>IF(G95="","",COUNTIF('RUC Log'!$U$2:$U$101,G95))</f>
        <v/>
      </c>
    </row>
    <row r="96">
      <c r="A96" s="2" t="n"/>
      <c r="B96" s="29">
        <f>IF(A96="","",SUMIF('RUC Log'!$C$2:$C$101,A96,'RUC Log'!$L$2:$L$101))</f>
        <v/>
      </c>
      <c r="C96" s="6">
        <f>IF(A96="","",SUMIF('RUC Log'!$C$2:$C$101,A96,'RUC Log'!$H$2:$H$101))</f>
        <v/>
      </c>
      <c r="D96" s="6">
        <f>IF(A96="","",SUMIF('RUC Log'!$C$2:$C$101,A96,'RUC Log'!$S$2:$S$101))</f>
        <v/>
      </c>
      <c r="G96" s="13" t="n"/>
      <c r="H96" s="10">
        <f>IF(G96="","",COUNTIF('RUC Log'!$U$2:$U$101,G96))</f>
        <v/>
      </c>
    </row>
    <row r="97">
      <c r="A97" s="2" t="n"/>
      <c r="B97" s="31">
        <f>IF(A97="","",SUMIF('RUC Log'!$C$2:$C$101,A97,'RUC Log'!$L$2:$L$101))</f>
        <v/>
      </c>
      <c r="C97" s="10">
        <f>IF(A97="","",SUMIF('RUC Log'!$C$2:$C$101,A97,'RUC Log'!$H$2:$H$101))</f>
        <v/>
      </c>
      <c r="D97" s="10">
        <f>IF(A97="","",SUMIF('RUC Log'!$C$2:$C$101,A97,'RUC Log'!$S$2:$S$101))</f>
        <v/>
      </c>
      <c r="G97" s="9" t="n"/>
      <c r="H97" s="6">
        <f>IF(G97="","",COUNTIF('RUC Log'!$U$2:$U$101,G97))</f>
        <v/>
      </c>
    </row>
    <row r="98">
      <c r="A98" s="2" t="n"/>
      <c r="B98" s="29">
        <f>IF(A98="","",SUMIF('RUC Log'!$C$2:$C$101,A98,'RUC Log'!$L$2:$L$101))</f>
        <v/>
      </c>
      <c r="C98" s="6">
        <f>IF(A98="","",SUMIF('RUC Log'!$C$2:$C$101,A98,'RUC Log'!$H$2:$H$101))</f>
        <v/>
      </c>
      <c r="D98" s="6">
        <f>IF(A98="","",SUMIF('RUC Log'!$C$2:$C$101,A98,'RUC Log'!$S$2:$S$101))</f>
        <v/>
      </c>
      <c r="G98" s="13" t="n"/>
      <c r="H98" s="10">
        <f>IF(G98="","",COUNTIF('RUC Log'!$U$2:$U$101,G98))</f>
        <v/>
      </c>
    </row>
    <row r="99">
      <c r="A99" s="2" t="n"/>
      <c r="B99" s="31">
        <f>IF(A99="","",SUMIF('RUC Log'!$C$2:$C$101,A99,'RUC Log'!$L$2:$L$101))</f>
        <v/>
      </c>
      <c r="C99" s="10">
        <f>IF(A99="","",SUMIF('RUC Log'!$C$2:$C$101,A99,'RUC Log'!$H$2:$H$101))</f>
        <v/>
      </c>
      <c r="D99" s="10">
        <f>IF(A99="","",SUMIF('RUC Log'!$C$2:$C$101,A99,'RUC Log'!$S$2:$S$101))</f>
        <v/>
      </c>
      <c r="G99" s="9" t="n"/>
      <c r="H99" s="6">
        <f>IF(G99="","",COUNTIF('RUC Log'!$U$2:$U$101,G99))</f>
        <v/>
      </c>
    </row>
    <row r="100">
      <c r="A100" s="2" t="n"/>
      <c r="B100" s="29">
        <f>IF(A100="","",SUMIF('RUC Log'!$C$2:$C$101,A100,'RUC Log'!$L$2:$L$101))</f>
        <v/>
      </c>
      <c r="C100" s="6">
        <f>IF(A100="","",SUMIF('RUC Log'!$C$2:$C$101,A100,'RUC Log'!$H$2:$H$101))</f>
        <v/>
      </c>
      <c r="D100" s="6">
        <f>IF(A100="","",SUMIF('RUC Log'!$C$2:$C$101,A100,'RUC Log'!$S$2:$S$101))</f>
        <v/>
      </c>
      <c r="G100" s="13" t="n"/>
      <c r="H100" s="10">
        <f>IF(G100="","",COUNTIF('RUC Log'!$U$2:$U$101,G100))</f>
        <v/>
      </c>
    </row>
    <row r="101">
      <c r="A101" s="2" t="n"/>
      <c r="B101" s="31">
        <f>IF(A101="","",SUMIF('RUC Log'!$C$2:$C$101,A101,'RUC Log'!$L$2:$L$101))</f>
        <v/>
      </c>
      <c r="C101" s="10">
        <f>IF(A101="","",SUMIF('RUC Log'!$C$2:$C$101,A101,'RUC Log'!$H$2:$H$101))</f>
        <v/>
      </c>
      <c r="D101" s="10">
        <f>IF(A101="","",SUMIF('RUC Log'!$C$2:$C$101,A101,'RUC Log'!$S$2:$S$101))</f>
        <v/>
      </c>
      <c r="G101" s="9" t="n"/>
      <c r="H101" s="6">
        <f>IF(G101="","",COUNTIF('RUC Log'!$U$2:$U$101,G101))</f>
        <v/>
      </c>
    </row>
    <row r="102">
      <c r="A102" s="2" t="n"/>
      <c r="B102" s="29">
        <f>IF(A102="","",SUMIF('RUC Log'!$C$2:$C$101,A102,'RUC Log'!$L$2:$L$101))</f>
        <v/>
      </c>
      <c r="C102" s="6">
        <f>IF(A102="","",SUMIF('RUC Log'!$C$2:$C$101,A102,'RUC Log'!$H$2:$H$101))</f>
        <v/>
      </c>
      <c r="D102" s="6">
        <f>IF(A102="","",SUMIF('RUC Log'!$C$2:$C$101,A102,'RUC Log'!$S$2:$S$101))</f>
        <v/>
      </c>
      <c r="G102" s="13" t="n"/>
      <c r="H102" s="10">
        <f>IF(G102="","",COUNTIF('RUC Log'!$U$2:$U$101,G102))</f>
        <v/>
      </c>
    </row>
    <row r="103">
      <c r="A103" s="2" t="n"/>
      <c r="B103" s="31">
        <f>IF(A103="","",SUMIF('RUC Log'!$C$2:$C$101,A103,'RUC Log'!$L$2:$L$101))</f>
        <v/>
      </c>
      <c r="C103" s="10">
        <f>IF(A103="","",SUMIF('RUC Log'!$C$2:$C$101,A103,'RUC Log'!$H$2:$H$101))</f>
        <v/>
      </c>
      <c r="D103" s="10">
        <f>IF(A103="","",SUMIF('RUC Log'!$C$2:$C$101,A103,'RUC Log'!$S$2:$S$101))</f>
        <v/>
      </c>
      <c r="G103" s="9" t="n"/>
      <c r="H103" s="6">
        <f>IF(G103="","",COUNTIF('RUC Log'!$U$2:$U$101,G103))</f>
        <v/>
      </c>
    </row>
    <row r="104">
      <c r="A104" s="2" t="n"/>
      <c r="B104" s="29">
        <f>IF(A104="","",SUMIF('RUC Log'!$C$2:$C$101,A104,'RUC Log'!$L$2:$L$101))</f>
        <v/>
      </c>
      <c r="C104" s="6">
        <f>IF(A104="","",SUMIF('RUC Log'!$C$2:$C$101,A104,'RUC Log'!$H$2:$H$101))</f>
        <v/>
      </c>
      <c r="D104" s="6">
        <f>IF(A104="","",SUMIF('RUC Log'!$C$2:$C$101,A104,'RUC Log'!$S$2:$S$101))</f>
        <v/>
      </c>
      <c r="G104" s="13" t="n"/>
      <c r="H104" s="10">
        <f>IF(G104="","",COUNTIF('RUC Log'!$U$2:$U$101,G104))</f>
        <v/>
      </c>
    </row>
    <row r="105">
      <c r="A105" s="2" t="n"/>
      <c r="B105" s="31">
        <f>IF(A105="","",SUMIF('RUC Log'!$C$2:$C$101,A105,'RUC Log'!$L$2:$L$101))</f>
        <v/>
      </c>
      <c r="C105" s="10">
        <f>IF(A105="","",SUMIF('RUC Log'!$C$2:$C$101,A105,'RUC Log'!$H$2:$H$101))</f>
        <v/>
      </c>
      <c r="D105" s="10">
        <f>IF(A105="","",SUMIF('RUC Log'!$C$2:$C$101,A105,'RUC Log'!$S$2:$S$101))</f>
        <v/>
      </c>
      <c r="G105" s="9" t="n"/>
      <c r="H105" s="6">
        <f>IF(G105="","",COUNTIF('RUC Log'!$U$2:$U$101,G105))</f>
        <v/>
      </c>
    </row>
    <row r="106">
      <c r="A106" s="2" t="n"/>
      <c r="B106" s="29">
        <f>IF(A106="","",SUMIF('RUC Log'!$C$2:$C$101,A106,'RUC Log'!$L$2:$L$101))</f>
        <v/>
      </c>
      <c r="C106" s="6">
        <f>IF(A106="","",SUMIF('RUC Log'!$C$2:$C$101,A106,'RUC Log'!$H$2:$H$101))</f>
        <v/>
      </c>
      <c r="D106" s="6">
        <f>IF(A106="","",SUMIF('RUC Log'!$C$2:$C$101,A106,'RUC Log'!$S$2:$S$101))</f>
        <v/>
      </c>
      <c r="G106" s="13" t="n"/>
      <c r="H106" s="10">
        <f>IF(G106="","",COUNTIF('RUC Log'!$U$2:$U$101,G106))</f>
        <v/>
      </c>
    </row>
    <row r="107">
      <c r="A107" s="2" t="n"/>
      <c r="B107" s="31">
        <f>IF(A107="","",SUMIF('RUC Log'!$C$2:$C$101,A107,'RUC Log'!$L$2:$L$101))</f>
        <v/>
      </c>
      <c r="C107" s="10">
        <f>IF(A107="","",SUMIF('RUC Log'!$C$2:$C$101,A107,'RUC Log'!$H$2:$H$101))</f>
        <v/>
      </c>
      <c r="D107" s="10">
        <f>IF(A107="","",SUMIF('RUC Log'!$C$2:$C$101,A107,'RUC Log'!$S$2:$S$101))</f>
        <v/>
      </c>
      <c r="G107" s="9" t="n"/>
      <c r="H107" s="6">
        <f>IF(G107="","",COUNTIF('RUC Log'!$U$2:$U$101,G107))</f>
        <v/>
      </c>
    </row>
    <row r="108">
      <c r="A108" s="2" t="n"/>
      <c r="B108" s="29">
        <f>IF(A108="","",SUMIF('RUC Log'!$C$2:$C$101,A108,'RUC Log'!$L$2:$L$101))</f>
        <v/>
      </c>
      <c r="C108" s="6">
        <f>IF(A108="","",SUMIF('RUC Log'!$C$2:$C$101,A108,'RUC Log'!$H$2:$H$101))</f>
        <v/>
      </c>
      <c r="D108" s="6">
        <f>IF(A108="","",SUMIF('RUC Log'!$C$2:$C$101,A108,'RUC Log'!$S$2:$S$101))</f>
        <v/>
      </c>
      <c r="G108" s="13" t="n"/>
      <c r="H108" s="10">
        <f>IF(G108="","",COUNTIF('RUC Log'!$U$2:$U$101,G108))</f>
        <v/>
      </c>
    </row>
    <row r="109">
      <c r="A109" s="2" t="n"/>
      <c r="B109" s="31">
        <f>IF(A109="","",SUMIF('RUC Log'!$C$2:$C$101,A109,'RUC Log'!$L$2:$L$101))</f>
        <v/>
      </c>
      <c r="C109" s="10">
        <f>IF(A109="","",SUMIF('RUC Log'!$C$2:$C$101,A109,'RUC Log'!$H$2:$H$101))</f>
        <v/>
      </c>
      <c r="D109" s="10">
        <f>IF(A109="","",SUMIF('RUC Log'!$C$2:$C$101,A109,'RUC Log'!$S$2:$S$101))</f>
        <v/>
      </c>
      <c r="G109" s="9" t="n"/>
      <c r="H109" s="6">
        <f>IF(G109="","",COUNTIF('RUC Log'!$U$2:$U$101,G109))</f>
        <v/>
      </c>
    </row>
    <row r="110">
      <c r="A110" s="2" t="n"/>
      <c r="B110" s="29">
        <f>IF(A110="","",SUMIF('RUC Log'!$C$2:$C$101,A110,'RUC Log'!$L$2:$L$101))</f>
        <v/>
      </c>
      <c r="C110" s="6">
        <f>IF(A110="","",SUMIF('RUC Log'!$C$2:$C$101,A110,'RUC Log'!$H$2:$H$101))</f>
        <v/>
      </c>
      <c r="D110" s="6">
        <f>IF(A110="","",SUMIF('RUC Log'!$C$2:$C$101,A110,'RUC Log'!$S$2:$S$101))</f>
        <v/>
      </c>
      <c r="G110" s="13" t="n"/>
      <c r="H110" s="10">
        <f>IF(G110="","",COUNTIF('RUC Log'!$U$2:$U$101,G110))</f>
        <v/>
      </c>
    </row>
    <row r="111">
      <c r="A111" s="2" t="n"/>
      <c r="B111" s="31">
        <f>IF(A111="","",SUMIF('RUC Log'!$C$2:$C$101,A111,'RUC Log'!$L$2:$L$101))</f>
        <v/>
      </c>
      <c r="C111" s="10">
        <f>IF(A111="","",SUMIF('RUC Log'!$C$2:$C$101,A111,'RUC Log'!$H$2:$H$101))</f>
        <v/>
      </c>
      <c r="D111" s="10">
        <f>IF(A111="","",SUMIF('RUC Log'!$C$2:$C$101,A111,'RUC Log'!$S$2:$S$101))</f>
        <v/>
      </c>
      <c r="G111" s="9" t="n"/>
      <c r="H111" s="6">
        <f>IF(G111="","",COUNTIF('RUC Log'!$U$2:$U$101,G111))</f>
        <v/>
      </c>
    </row>
    <row r="112">
      <c r="A112" s="2" t="n"/>
      <c r="B112" s="29">
        <f>IF(A112="","",SUMIF('RUC Log'!$C$2:$C$101,A112,'RUC Log'!$L$2:$L$101))</f>
        <v/>
      </c>
      <c r="C112" s="6">
        <f>IF(A112="","",SUMIF('RUC Log'!$C$2:$C$101,A112,'RUC Log'!$H$2:$H$101))</f>
        <v/>
      </c>
      <c r="D112" s="6">
        <f>IF(A112="","",SUMIF('RUC Log'!$C$2:$C$101,A112,'RUC Log'!$S$2:$S$101))</f>
        <v/>
      </c>
      <c r="G112" s="13" t="n"/>
      <c r="H112" s="10">
        <f>IF(G112="","",COUNTIF('RUC Log'!$U$2:$U$101,G112))</f>
        <v/>
      </c>
    </row>
    <row r="113">
      <c r="A113" s="2" t="n"/>
      <c r="B113" s="31">
        <f>IF(A113="","",SUMIF('RUC Log'!$C$2:$C$101,A113,'RUC Log'!$L$2:$L$101))</f>
        <v/>
      </c>
      <c r="C113" s="10">
        <f>IF(A113="","",SUMIF('RUC Log'!$C$2:$C$101,A113,'RUC Log'!$H$2:$H$101))</f>
        <v/>
      </c>
      <c r="D113" s="10">
        <f>IF(A113="","",SUMIF('RUC Log'!$C$2:$C$101,A113,'RUC Log'!$S$2:$S$101))</f>
        <v/>
      </c>
      <c r="G113" s="9" t="n"/>
      <c r="H113" s="6">
        <f>IF(G113="","",COUNTIF('RUC Log'!$U$2:$U$101,G113))</f>
        <v/>
      </c>
    </row>
  </sheetData>
  <autoFilter ref="A13:D113"/>
  <dataValidations count="1">
    <dataValidation sqref="A14:A113" showErrorMessage="1" showInputMessage="1" allowBlank="1" errorTitle="Select a registration" error="Choose an existing registration from the RUC Log." type="list">
      <formula1>'RUC Log'!$C$2:$C$101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14B8A6"/>
    <outlinePr summaryBelow="1" summaryRight="1"/>
    <pageSetUpPr/>
  </sheetPr>
  <dimension ref="A1:B1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05" customWidth="1" min="2" max="2"/>
  </cols>
  <sheetData>
    <row r="1" ht="28" customHeight="1">
      <c r="A1" s="20" t="inlineStr">
        <is>
          <t>NZ Road User Charges Tracker – Instructions</t>
        </is>
      </c>
    </row>
    <row r="2" ht="34" customHeight="1">
      <c r="A2" s="19" t="inlineStr">
        <is>
          <t>This workbook is a practical tracking tool for New Zealand businesses and self-employed vehicle operators. All monetary values are NZD.</t>
        </is>
      </c>
    </row>
    <row r="3"/>
    <row r="4" ht="48" customHeight="1">
      <c r="A4" s="25" t="inlineStr">
        <is>
          <t>RUC Log</t>
        </is>
      </c>
      <c r="B4" s="26" t="inlineStr">
        <is>
          <t>Enter one row for each RUC licence purchase. Yellow cells are user-entry fields; calculated columns update when the required kilometre, date and rate information is entered.</t>
        </is>
      </c>
    </row>
    <row r="5" ht="48" customHeight="1">
      <c r="A5" s="25" t="inlineStr">
        <is>
          <t>Dates and odometers</t>
        </is>
      </c>
      <c r="B5" s="27" t="inlineStr">
        <is>
          <t>Record odometer readings in kilometres and enter dates using DD/MM/YYYY. Record the odometer at purchase and the latest odometer end reading to calculate distance used and remaining kilometres.</t>
        </is>
      </c>
    </row>
    <row r="6" ht="48" customHeight="1">
      <c r="A6" s="25" t="inlineStr">
        <is>
          <t>Rates</t>
        </is>
      </c>
      <c r="B6" s="26" t="inlineStr">
        <is>
          <t>The Rates sheet contains illustrative sample/reference rates only. Confirm current Road User Charges rates, licence distance units and vehicle weight classifications with Waka Kotahi NZ Transport Agency before relying on the workbook.</t>
        </is>
      </c>
    </row>
    <row r="7" ht="48" customHeight="1">
      <c r="A7" s="25" t="inlineStr">
        <is>
          <t>Renewal alerts</t>
        </is>
      </c>
      <c r="B7" s="27" t="inlineStr">
        <is>
          <t>Renewal Status is calculated from remaining kilometres and the estimated licence end date. Green indicates Current, amber indicates Renew soon, and red highlights Overdue status or an Outstanding payment.</t>
        </is>
      </c>
    </row>
    <row r="8" ht="48" customHeight="1">
      <c r="A8" s="25" t="inlineStr">
        <is>
          <t>Dashboard</t>
        </is>
      </c>
      <c r="B8" s="26" t="inlineStr">
        <is>
          <t>Use the Dashboard KPI cards to review spend, average licence cost, kilometres purchased, remaining kilometres, renewal workload, outstanding payments and average cost per kilometre.</t>
        </is>
      </c>
    </row>
    <row r="9" ht="48" customHeight="1">
      <c r="A9" s="25" t="inlineStr">
        <is>
          <t>Vehicle summary</t>
        </is>
      </c>
      <c r="B9" s="27" t="inlineStr">
        <is>
          <t>Enter a vehicle registration in the yellow Vehicle Registration cells on the Dashboard to calculate RUC spend and kilometre totals for that vehicle.</t>
        </is>
      </c>
    </row>
    <row r="10" ht="48" customHeight="1">
      <c r="A10" s="25" t="inlineStr">
        <is>
          <t>Record keeping</t>
        </is>
      </c>
      <c r="B10" s="26" t="inlineStr">
        <is>
          <t>Keep supporting invoices, RUC licence details, transaction references and odometer records for business administration and audit purposes.</t>
        </is>
      </c>
    </row>
    <row r="11" ht="48" customHeight="1">
      <c r="A11" s="25" t="inlineStr">
        <is>
          <t>Important</t>
        </is>
      </c>
      <c r="B11" s="27" t="inlineStr">
        <is>
          <t>This workbook is a tracking tool only. It is not an official Road User Charges payment system and does not replace Waka Kotahi NZ Transport Agency requirements.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2026-08-27T23:43:13Z</dcterms:created>
  <dcterms:modified xmlns:dcterms="http://purl.org/dc/terms/" xmlns:xsi="http://www.w3.org/2001/XMLSchema-instance" xsi:type="dcterms:W3CDTF">2026-08-27T23:43:13Z</dcterms:modified>
</cp:coreProperties>
</file>