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mber Fees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'Member Fees'!$A$3:$U$103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7"/>
      <sz val="10"/>
    </font>
    <font>
      <name val="Aptos"/>
      <b val="1"/>
      <color rgb="00FFFFFF"/>
      <sz val="11"/>
    </font>
    <font>
      <name val="Aptos"/>
      <b val="1"/>
      <color rgb="00FFFFFF"/>
      <sz val="10"/>
    </font>
    <font>
      <name val="Aptos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1F2937"/>
        <sz val="10"/>
      </font>
      <fill>
        <patternFill patternType="solid">
          <fgColor rgb="00F59E0B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Member Payment Status</a:t>
            </a:r>
          </a:p>
        </rich>
      </tx>
    </title>
    <plotArea>
      <pieChart>
        <varyColors val="1"/>
        <ser>
          <idx val="0"/>
          <order val="0"/>
          <tx>
            <strRef>
              <f>'Summary Dashboard'!B23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'Summary Dashboard'!$A$24:$A$26</f>
            </numRef>
          </cat>
          <val>
            <numRef>
              <f>'Summary Dashboard'!$B$24:$B$26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Fees Due, Collected and Outstanding by Age Grade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Dashboard'!C14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'Summary Dashboard'!$A$15:$A$20</f>
            </numRef>
          </cat>
          <val>
            <numRef>
              <f>'Summary Dashboard'!$C$15:$C$20</f>
            </numRef>
          </val>
        </ser>
        <ser>
          <idx val="1"/>
          <order val="1"/>
          <tx>
            <strRef>
              <f>'Summary Dashboard'!D14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'Summary Dashboard'!$A$15:$A$20</f>
            </numRef>
          </cat>
          <val>
            <numRef>
              <f>'Summary Dashboard'!$D$15:$D$20</f>
            </numRef>
          </val>
        </ser>
        <ser>
          <idx val="2"/>
          <order val="2"/>
          <tx>
            <strRef>
              <f>'Summary Dashboard'!E14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'Summary Dashboard'!$A$15:$A$20</f>
            </numRef>
          </cat>
          <val>
            <numRef>
              <f>'Summary Dashboard'!$E$15:$E$20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Age Grade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NZD</a:t>
                </a:r>
              </a:p>
            </rich>
          </tx>
        </title>
        <numFmt formatCode="$#,##0.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11</col>
      <colOff>0</colOff>
      <row>2</row>
      <rowOff>0</rowOff>
    </from>
    <ext cx="39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17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4" customWidth="1" min="3" max="3"/>
    <col width="18" customWidth="1" min="4" max="4"/>
    <col width="19" customWidth="1" min="5" max="5"/>
    <col width="17" customWidth="1" min="6" max="6"/>
    <col width="20" customWidth="1" min="7" max="7"/>
    <col width="12" customWidth="1" min="8" max="8"/>
    <col width="15" customWidth="1" min="9" max="9"/>
    <col width="20" customWidth="1" min="10" max="10"/>
    <col width="18" customWidth="1" min="11" max="11"/>
    <col width="15" customWidth="1" min="12" max="12"/>
    <col width="15" customWidth="1" min="13" max="13"/>
    <col width="15" customWidth="1" min="14" max="14"/>
    <col width="18" customWidth="1" min="15" max="15"/>
    <col width="19" customWidth="1" min="16" max="16"/>
    <col width="16" customWidth="1" min="17" max="17"/>
    <col width="19" customWidth="1" min="18" max="18"/>
    <col width="19" customWidth="1" min="19" max="19"/>
    <col width="14" customWidth="1" min="20" max="20"/>
    <col width="36" customWidth="1" min="21" max="21"/>
  </cols>
  <sheetData>
    <row r="1" ht="28" customHeight="1">
      <c r="A1" s="1" t="inlineStr">
        <is>
          <t>Rugby Club Subs and Fees Tracker | 2026 Season</t>
        </is>
      </c>
    </row>
    <row r="2">
      <c r="A2" s="2" t="inlineStr">
        <is>
          <t>Enter or update pale yellow cells only. Calculated fields, balances, collection rates and payment statuses update automatically.</t>
        </is>
      </c>
    </row>
    <row r="3" ht="36" customHeight="1">
      <c r="A3" s="3" t="inlineStr">
        <is>
          <t>Member ID</t>
        </is>
      </c>
      <c r="B3" s="3" t="inlineStr">
        <is>
          <t>Member Name</t>
        </is>
      </c>
      <c r="C3" s="3" t="inlineStr">
        <is>
          <t>Age Grade</t>
        </is>
      </c>
      <c r="D3" s="3" t="inlineStr">
        <is>
          <t>Team/Grade</t>
        </is>
      </c>
      <c r="E3" s="3" t="inlineStr">
        <is>
          <t>City</t>
        </is>
      </c>
      <c r="F3" s="3" t="inlineStr">
        <is>
          <t>Registration Date</t>
        </is>
      </c>
      <c r="G3" s="3" t="inlineStr">
        <is>
          <t>Annual Sub (excl. GST)</t>
        </is>
      </c>
      <c r="H3" s="3" t="inlineStr">
        <is>
          <t>GST Rate</t>
        </is>
      </c>
      <c r="I3" s="3" t="inlineStr">
        <is>
          <t>GST Amount</t>
        </is>
      </c>
      <c r="J3" s="3" t="inlineStr">
        <is>
          <t>Annual Fee (incl. GST)</t>
        </is>
      </c>
      <c r="K3" s="3" t="inlineStr">
        <is>
          <t>Payment Plan</t>
        </is>
      </c>
      <c r="L3" s="3" t="inlineStr">
        <is>
          <t>Amount Paid</t>
        </is>
      </c>
      <c r="M3" s="3" t="inlineStr">
        <is>
          <t>Balance Due</t>
        </is>
      </c>
      <c r="N3" s="3" t="inlineStr">
        <is>
          <t>Payment Status</t>
        </is>
      </c>
      <c r="O3" s="3" t="inlineStr">
        <is>
          <t>Last Payment Date</t>
        </is>
      </c>
      <c r="P3" s="3" t="inlineStr">
        <is>
          <t>Payment Method</t>
        </is>
      </c>
      <c r="Q3" s="3" t="inlineStr">
        <is>
          <t>Volunteer Levy</t>
        </is>
      </c>
      <c r="R3" s="3" t="inlineStr">
        <is>
          <t>Fundraising Credit</t>
        </is>
      </c>
      <c r="S3" s="3" t="inlineStr">
        <is>
          <t>Total Amount Due</t>
        </is>
      </c>
      <c r="T3" s="3" t="inlineStr">
        <is>
          <t>Collection %</t>
        </is>
      </c>
      <c r="U3" s="3" t="inlineStr">
        <is>
          <t>Notes</t>
        </is>
      </c>
    </row>
    <row r="4">
      <c r="A4" s="4" t="inlineStr">
        <is>
          <t>M-2026-001</t>
        </is>
      </c>
      <c r="B4" s="5" t="inlineStr">
        <is>
          <t>Aroha Rangi</t>
        </is>
      </c>
      <c r="C4" s="4" t="inlineStr">
        <is>
          <t>U13</t>
        </is>
      </c>
      <c r="D4" s="5" t="inlineStr">
        <is>
          <t>U13 Kōwhai</t>
        </is>
      </c>
      <c r="E4" s="5" t="inlineStr">
        <is>
          <t>Wellington</t>
        </is>
      </c>
      <c r="F4" s="30" t="n">
        <v>46034</v>
      </c>
      <c r="G4" s="31" t="n">
        <v>220</v>
      </c>
      <c r="H4" s="32" t="n">
        <v>0.15</v>
      </c>
      <c r="I4" s="33">
        <f>IF($A4="","",$G4*$H4)</f>
        <v/>
      </c>
      <c r="J4" s="33">
        <f>IF($A4="","",$G4+$I4)</f>
        <v/>
      </c>
      <c r="K4" s="4" t="inlineStr">
        <is>
          <t>Full Year</t>
        </is>
      </c>
      <c r="L4" s="31" t="n">
        <v>278</v>
      </c>
      <c r="M4" s="33">
        <f>IF($A4="","",MAX(0,$J4+$Q4-$R4-$L4))</f>
        <v/>
      </c>
      <c r="N4" s="10">
        <f>IF($A4="","",IF($M4=0,"Paid",IF($L4=0,"Unpaid","Part-paid")))</f>
        <v/>
      </c>
      <c r="O4" s="30" t="n">
        <v>46040</v>
      </c>
      <c r="P4" s="4" t="inlineStr">
        <is>
          <t>Internet banking</t>
        </is>
      </c>
      <c r="Q4" s="31" t="n">
        <v>30</v>
      </c>
      <c r="R4" s="31" t="n">
        <v>5</v>
      </c>
      <c r="S4" s="33">
        <f>IF($A4="","",$J4+$Q4-$R4)</f>
        <v/>
      </c>
      <c r="T4" s="34">
        <f>IF($A4="","",IF($S4=0,0,$L4/$S4))</f>
        <v/>
      </c>
      <c r="U4" s="5" t="inlineStr">
        <is>
          <t>Paid in full; receipt issued.</t>
        </is>
      </c>
    </row>
    <row r="5">
      <c r="A5" s="4" t="inlineStr">
        <is>
          <t>M-2026-002</t>
        </is>
      </c>
      <c r="B5" s="5" t="inlineStr">
        <is>
          <t>Liam Thompson</t>
        </is>
      </c>
      <c r="C5" s="4" t="inlineStr">
        <is>
          <t>U15</t>
        </is>
      </c>
      <c r="D5" s="5" t="inlineStr">
        <is>
          <t>U15 Black</t>
        </is>
      </c>
      <c r="E5" s="5" t="inlineStr">
        <is>
          <t>Auckland</t>
        </is>
      </c>
      <c r="F5" s="30" t="n">
        <v>46042</v>
      </c>
      <c r="G5" s="31" t="n">
        <v>280</v>
      </c>
      <c r="H5" s="32" t="n">
        <v>0.15</v>
      </c>
      <c r="I5" s="35">
        <f>IF($A5="","",$G5*$H5)</f>
        <v/>
      </c>
      <c r="J5" s="35">
        <f>IF($A5="","",$G5+$I5)</f>
        <v/>
      </c>
      <c r="K5" s="4" t="inlineStr">
        <is>
          <t>Two Instalments</t>
        </is>
      </c>
      <c r="L5" s="31" t="n">
        <v>171</v>
      </c>
      <c r="M5" s="35">
        <f>IF($A5="","",MAX(0,$J5+$Q5-$R5-$L5))</f>
        <v/>
      </c>
      <c r="N5" s="13">
        <f>IF($A5="","",IF($M5=0,"Paid",IF($L5=0,"Unpaid","Part-paid")))</f>
        <v/>
      </c>
      <c r="O5" s="30" t="n">
        <v>46068</v>
      </c>
      <c r="P5" s="4" t="inlineStr">
        <is>
          <t>Credit card</t>
        </is>
      </c>
      <c r="Q5" s="31" t="n">
        <v>20</v>
      </c>
      <c r="R5" s="31" t="n">
        <v>0</v>
      </c>
      <c r="S5" s="35">
        <f>IF($A5="","",$J5+$Q5-$R5)</f>
        <v/>
      </c>
      <c r="T5" s="36">
        <f>IF($A5="","",IF($S5=0,0,$L5/$S5))</f>
        <v/>
      </c>
      <c r="U5" s="5" t="inlineStr">
        <is>
          <t>Second instalment due for committee follow-up.</t>
        </is>
      </c>
    </row>
    <row r="6">
      <c r="A6" s="4" t="inlineStr">
        <is>
          <t>M-2026-003</t>
        </is>
      </c>
      <c r="B6" s="5" t="inlineStr">
        <is>
          <t>Charlotte Wilson</t>
        </is>
      </c>
      <c r="C6" s="4" t="inlineStr">
        <is>
          <t>U17</t>
        </is>
      </c>
      <c r="D6" s="5" t="inlineStr">
        <is>
          <t>U17 Gold</t>
        </is>
      </c>
      <c r="E6" s="5" t="inlineStr">
        <is>
          <t>Christchurch</t>
        </is>
      </c>
      <c r="F6" s="30" t="n">
        <v>46056</v>
      </c>
      <c r="G6" s="31" t="n">
        <v>320</v>
      </c>
      <c r="H6" s="32" t="n">
        <v>0.15</v>
      </c>
      <c r="I6" s="33">
        <f>IF($A6="","",$G6*$H6)</f>
        <v/>
      </c>
      <c r="J6" s="33">
        <f>IF($A6="","",$G6+$I6)</f>
        <v/>
      </c>
      <c r="K6" s="4" t="inlineStr">
        <is>
          <t>Full Year</t>
        </is>
      </c>
      <c r="L6" s="31" t="n">
        <v>0</v>
      </c>
      <c r="M6" s="33">
        <f>IF($A6="","",MAX(0,$J6+$Q6-$R6-$L6))</f>
        <v/>
      </c>
      <c r="N6" s="10">
        <f>IF($A6="","",IF($M6=0,"Paid",IF($L6=0,"Unpaid","Part-paid")))</f>
        <v/>
      </c>
      <c r="O6" s="30" t="n"/>
      <c r="P6" s="4" t="inlineStr"/>
      <c r="Q6" s="31" t="n">
        <v>0</v>
      </c>
      <c r="R6" s="31" t="n">
        <v>20</v>
      </c>
      <c r="S6" s="33">
        <f>IF($A6="","",$J6+$Q6-$R6)</f>
        <v/>
      </c>
      <c r="T6" s="34">
        <f>IF($A6="","",IF($S6=0,0,$L6/$S6))</f>
        <v/>
      </c>
      <c r="U6" s="5" t="inlineStr">
        <is>
          <t>Overdue payment; contact family to confirm payment plan.</t>
        </is>
      </c>
    </row>
    <row r="7">
      <c r="A7" s="4" t="inlineStr">
        <is>
          <t>M-2026-004</t>
        </is>
      </c>
      <c r="B7" s="5" t="inlineStr">
        <is>
          <t>Manaia Te Rito</t>
        </is>
      </c>
      <c r="C7" s="4" t="inlineStr">
        <is>
          <t>Colts</t>
        </is>
      </c>
      <c r="D7" s="5" t="inlineStr">
        <is>
          <t>Colts</t>
        </is>
      </c>
      <c r="E7" s="5" t="inlineStr">
        <is>
          <t>Hamilton</t>
        </is>
      </c>
      <c r="F7" s="30" t="n">
        <v>46099</v>
      </c>
      <c r="G7" s="31" t="n">
        <v>350</v>
      </c>
      <c r="H7" s="32" t="n">
        <v>0.15</v>
      </c>
      <c r="I7" s="35">
        <f>IF($A7="","",$G7*$H7)</f>
        <v/>
      </c>
      <c r="J7" s="35">
        <f>IF($A7="","",$G7+$I7)</f>
        <v/>
      </c>
      <c r="K7" s="4" t="inlineStr">
        <is>
          <t>Full Year</t>
        </is>
      </c>
      <c r="L7" s="31" t="n">
        <v>427.5</v>
      </c>
      <c r="M7" s="35">
        <f>IF($A7="","",MAX(0,$J7+$Q7-$R7-$L7))</f>
        <v/>
      </c>
      <c r="N7" s="13">
        <f>IF($A7="","",IF($M7=0,"Paid",IF($L7=0,"Unpaid","Part-paid")))</f>
        <v/>
      </c>
      <c r="O7" s="30" t="n">
        <v>46142</v>
      </c>
      <c r="P7" s="4" t="inlineStr">
        <is>
          <t>Internet banking</t>
        </is>
      </c>
      <c r="Q7" s="31" t="n">
        <v>25</v>
      </c>
      <c r="R7" s="31" t="n">
        <v>0</v>
      </c>
      <c r="S7" s="35">
        <f>IF($A7="","",$J7+$Q7-$R7)</f>
        <v/>
      </c>
      <c r="T7" s="36">
        <f>IF($A7="","",IF($S7=0,0,$L7/$S7))</f>
        <v/>
      </c>
      <c r="U7" s="5" t="inlineStr">
        <is>
          <t>Paid in full; volunteer levy included.</t>
        </is>
      </c>
    </row>
    <row r="8">
      <c r="A8" s="4" t="inlineStr">
        <is>
          <t>M-2026-005</t>
        </is>
      </c>
      <c r="B8" s="5" t="inlineStr">
        <is>
          <t>Sophie Martin</t>
        </is>
      </c>
      <c r="C8" s="4" t="inlineStr">
        <is>
          <t>Women's</t>
        </is>
      </c>
      <c r="D8" s="5" t="inlineStr">
        <is>
          <t>Women's Premier</t>
        </is>
      </c>
      <c r="E8" s="5" t="inlineStr">
        <is>
          <t>Tauranga</t>
        </is>
      </c>
      <c r="F8" s="30" t="n">
        <v>46121</v>
      </c>
      <c r="G8" s="31" t="n">
        <v>400</v>
      </c>
      <c r="H8" s="32" t="n">
        <v>0.15</v>
      </c>
      <c r="I8" s="33">
        <f>IF($A8="","",$G8*$H8)</f>
        <v/>
      </c>
      <c r="J8" s="33">
        <f>IF($A8="","",$G8+$I8)</f>
        <v/>
      </c>
      <c r="K8" s="4" t="inlineStr">
        <is>
          <t>Monthly</t>
        </is>
      </c>
      <c r="L8" s="31" t="n">
        <v>215</v>
      </c>
      <c r="M8" s="33">
        <f>IF($A8="","",MAX(0,$J8+$Q8-$R8-$L8))</f>
        <v/>
      </c>
      <c r="N8" s="10">
        <f>IF($A8="","",IF($M8=0,"Paid",IF($L8=0,"Unpaid","Part-paid")))</f>
        <v/>
      </c>
      <c r="O8" s="30" t="n">
        <v>46154</v>
      </c>
      <c r="P8" s="4" t="inlineStr">
        <is>
          <t>Automatic payment</t>
        </is>
      </c>
      <c r="Q8" s="31" t="n">
        <v>0</v>
      </c>
      <c r="R8" s="31" t="n">
        <v>30</v>
      </c>
      <c r="S8" s="33">
        <f>IF($A8="","",$J8+$Q8-$R8)</f>
        <v/>
      </c>
      <c r="T8" s="34">
        <f>IF($A8="","",IF($S8=0,0,$L8/$S8))</f>
        <v/>
      </c>
      <c r="U8" s="5" t="inlineStr">
        <is>
          <t>Monthly payments in progress; fundraising credit approved.</t>
        </is>
      </c>
    </row>
    <row r="9">
      <c r="A9" s="4" t="inlineStr">
        <is>
          <t>M-2026-006</t>
        </is>
      </c>
      <c r="B9" s="5" t="inlineStr">
        <is>
          <t>Hemi Clarke</t>
        </is>
      </c>
      <c r="C9" s="4" t="inlineStr">
        <is>
          <t>Men's Senior</t>
        </is>
      </c>
      <c r="D9" s="5" t="inlineStr">
        <is>
          <t>Men's Senior</t>
        </is>
      </c>
      <c r="E9" s="5" t="inlineStr">
        <is>
          <t>Dunedin</t>
        </is>
      </c>
      <c r="F9" s="30" t="n">
        <v>46163</v>
      </c>
      <c r="G9" s="31" t="n">
        <v>450</v>
      </c>
      <c r="H9" s="32" t="n">
        <v>0.15</v>
      </c>
      <c r="I9" s="35">
        <f>IF($A9="","",$G9*$H9)</f>
        <v/>
      </c>
      <c r="J9" s="35">
        <f>IF($A9="","",$G9+$I9)</f>
        <v/>
      </c>
      <c r="K9" s="4" t="inlineStr">
        <is>
          <t>Full Year</t>
        </is>
      </c>
      <c r="L9" s="31" t="n">
        <v>0</v>
      </c>
      <c r="M9" s="35">
        <f>IF($A9="","",MAX(0,$J9+$Q9-$R9-$L9))</f>
        <v/>
      </c>
      <c r="N9" s="13">
        <f>IF($A9="","",IF($M9=0,"Paid",IF($L9=0,"Unpaid","Part-paid")))</f>
        <v/>
      </c>
      <c r="O9" s="30" t="n"/>
      <c r="P9" s="4" t="inlineStr"/>
      <c r="Q9" s="31" t="n">
        <v>30</v>
      </c>
      <c r="R9" s="31" t="n">
        <v>0</v>
      </c>
      <c r="S9" s="35">
        <f>IF($A9="","",$J9+$Q9-$R9)</f>
        <v/>
      </c>
      <c r="T9" s="36">
        <f>IF($A9="","",IF($S9=0,0,$L9/$S9))</f>
        <v/>
      </c>
      <c r="U9" s="5" t="inlineStr">
        <is>
          <t>Overdue payment; committee follow-up required.</t>
        </is>
      </c>
    </row>
    <row r="10">
      <c r="A10" s="4" t="inlineStr">
        <is>
          <t>M-2026-007</t>
        </is>
      </c>
      <c r="B10" s="5" t="inlineStr">
        <is>
          <t>Olivia Patel</t>
        </is>
      </c>
      <c r="C10" s="4" t="inlineStr">
        <is>
          <t>U15</t>
        </is>
      </c>
      <c r="D10" s="5" t="inlineStr">
        <is>
          <t>U15 Blue</t>
        </is>
      </c>
      <c r="E10" s="5" t="inlineStr">
        <is>
          <t>Palmerston North</t>
        </is>
      </c>
      <c r="F10" s="30" t="n">
        <v>46178</v>
      </c>
      <c r="G10" s="31" t="n">
        <v>280</v>
      </c>
      <c r="H10" s="32" t="n">
        <v>0.15</v>
      </c>
      <c r="I10" s="33">
        <f>IF($A10="","",$G10*$H10)</f>
        <v/>
      </c>
      <c r="J10" s="33">
        <f>IF($A10="","",$G10+$I10)</f>
        <v/>
      </c>
      <c r="K10" s="4" t="inlineStr">
        <is>
          <t>Full Year</t>
        </is>
      </c>
      <c r="L10" s="31" t="n">
        <v>322</v>
      </c>
      <c r="M10" s="33">
        <f>IF($A10="","",MAX(0,$J10+$Q10-$R10-$L10))</f>
        <v/>
      </c>
      <c r="N10" s="10">
        <f>IF($A10="","",IF($M10=0,"Paid",IF($L10=0,"Unpaid","Part-paid")))</f>
        <v/>
      </c>
      <c r="O10" s="30" t="n">
        <v>46179</v>
      </c>
      <c r="P10" s="4" t="inlineStr">
        <is>
          <t>EFTPOS</t>
        </is>
      </c>
      <c r="Q10" s="31" t="n">
        <v>0</v>
      </c>
      <c r="R10" s="31" t="n">
        <v>0</v>
      </c>
      <c r="S10" s="33">
        <f>IF($A10="","",$J10+$Q10-$R10)</f>
        <v/>
      </c>
      <c r="T10" s="34">
        <f>IF($A10="","",IF($S10=0,0,$L10/$S10))</f>
        <v/>
      </c>
      <c r="U10" s="5" t="inlineStr">
        <is>
          <t>Paid in full at registration.</t>
        </is>
      </c>
    </row>
    <row r="11">
      <c r="A11" s="4" t="inlineStr">
        <is>
          <t>M-2026-008</t>
        </is>
      </c>
      <c r="B11" s="5" t="inlineStr">
        <is>
          <t>Tama Ngata</t>
        </is>
      </c>
      <c r="C11" s="4" t="inlineStr">
        <is>
          <t>U13</t>
        </is>
      </c>
      <c r="D11" s="5" t="inlineStr">
        <is>
          <t>U13 Green</t>
        </is>
      </c>
      <c r="E11" s="5" t="inlineStr">
        <is>
          <t>Napier</t>
        </is>
      </c>
      <c r="F11" s="30" t="n">
        <v>46217</v>
      </c>
      <c r="G11" s="31" t="n">
        <v>220</v>
      </c>
      <c r="H11" s="32" t="n">
        <v>0.15</v>
      </c>
      <c r="I11" s="35">
        <f>IF($A11="","",$G11*$H11)</f>
        <v/>
      </c>
      <c r="J11" s="35">
        <f>IF($A11="","",$G11+$I11)</f>
        <v/>
      </c>
      <c r="K11" s="4" t="inlineStr">
        <is>
          <t>Two Instalments</t>
        </is>
      </c>
      <c r="L11" s="31" t="n">
        <v>129</v>
      </c>
      <c r="M11" s="35">
        <f>IF($A11="","",MAX(0,$J11+$Q11-$R11-$L11))</f>
        <v/>
      </c>
      <c r="N11" s="13">
        <f>IF($A11="","",IF($M11=0,"Paid",IF($L11=0,"Unpaid","Part-paid")))</f>
        <v/>
      </c>
      <c r="O11" s="30" t="n">
        <v>46236</v>
      </c>
      <c r="P11" s="4" t="inlineStr">
        <is>
          <t>Cash</t>
        </is>
      </c>
      <c r="Q11" s="31" t="n">
        <v>15</v>
      </c>
      <c r="R11" s="31" t="n">
        <v>10</v>
      </c>
      <c r="S11" s="35">
        <f>IF($A11="","",$J11+$Q11-$R11)</f>
        <v/>
      </c>
      <c r="T11" s="36">
        <f>IF($A11="","",IF($S11=0,0,$L11/$S11))</f>
        <v/>
      </c>
      <c r="U11" s="5" t="inlineStr">
        <is>
          <t>First instalment received; fundraising credit applied.</t>
        </is>
      </c>
    </row>
    <row r="12">
      <c r="A12" s="4" t="inlineStr">
        <is>
          <t>M-2026-009</t>
        </is>
      </c>
      <c r="B12" s="5" t="inlineStr">
        <is>
          <t>Emma Fraser</t>
        </is>
      </c>
      <c r="C12" s="4" t="inlineStr">
        <is>
          <t>Colts</t>
        </is>
      </c>
      <c r="D12" s="5" t="inlineStr">
        <is>
          <t>Colts</t>
        </is>
      </c>
      <c r="E12" s="5" t="inlineStr">
        <is>
          <t>Rotorua</t>
        </is>
      </c>
      <c r="F12" s="30" t="n">
        <v>46237</v>
      </c>
      <c r="G12" s="31" t="n">
        <v>350</v>
      </c>
      <c r="H12" s="32" t="n">
        <v>0.15</v>
      </c>
      <c r="I12" s="33">
        <f>IF($A12="","",$G12*$H12)</f>
        <v/>
      </c>
      <c r="J12" s="33">
        <f>IF($A12="","",$G12+$I12)</f>
        <v/>
      </c>
      <c r="K12" s="4" t="inlineStr">
        <is>
          <t>Full Year</t>
        </is>
      </c>
      <c r="L12" s="31" t="n">
        <v>402.5</v>
      </c>
      <c r="M12" s="33">
        <f>IF($A12="","",MAX(0,$J12+$Q12-$R12-$L12))</f>
        <v/>
      </c>
      <c r="N12" s="10">
        <f>IF($A12="","",IF($M12=0,"Paid",IF($L12=0,"Unpaid","Part-paid")))</f>
        <v/>
      </c>
      <c r="O12" s="30" t="n">
        <v>46254</v>
      </c>
      <c r="P12" s="4" t="inlineStr">
        <is>
          <t>Internet banking</t>
        </is>
      </c>
      <c r="Q12" s="31" t="n">
        <v>0</v>
      </c>
      <c r="R12" s="31" t="n">
        <v>0</v>
      </c>
      <c r="S12" s="33">
        <f>IF($A12="","",$J12+$Q12-$R12)</f>
        <v/>
      </c>
      <c r="T12" s="34">
        <f>IF($A12="","",IF($S12=0,0,$L12/$S12))</f>
        <v/>
      </c>
      <c r="U12" s="5" t="inlineStr">
        <is>
          <t>Paid in full; bank reference verified.</t>
        </is>
      </c>
    </row>
    <row r="13">
      <c r="A13" s="4" t="inlineStr">
        <is>
          <t>M-2026-010</t>
        </is>
      </c>
      <c r="B13" s="5" t="inlineStr">
        <is>
          <t>Ngaire Williams</t>
        </is>
      </c>
      <c r="C13" s="4" t="inlineStr">
        <is>
          <t>Women's</t>
        </is>
      </c>
      <c r="D13" s="5" t="inlineStr">
        <is>
          <t>Women's Development</t>
        </is>
      </c>
      <c r="E13" s="5" t="inlineStr">
        <is>
          <t>Nelson</t>
        </is>
      </c>
      <c r="F13" s="30" t="n">
        <v>46252</v>
      </c>
      <c r="G13" s="31" t="n">
        <v>400</v>
      </c>
      <c r="H13" s="32" t="n">
        <v>0.15</v>
      </c>
      <c r="I13" s="35">
        <f>IF($A13="","",$G13*$H13)</f>
        <v/>
      </c>
      <c r="J13" s="35">
        <f>IF($A13="","",$G13+$I13)</f>
        <v/>
      </c>
      <c r="K13" s="4" t="inlineStr">
        <is>
          <t>Monthly</t>
        </is>
      </c>
      <c r="L13" s="31" t="n">
        <v>0</v>
      </c>
      <c r="M13" s="35">
        <f>IF($A13="","",MAX(0,$J13+$Q13-$R13-$L13))</f>
        <v/>
      </c>
      <c r="N13" s="13">
        <f>IF($A13="","",IF($M13=0,"Paid",IF($L13=0,"Unpaid","Part-paid")))</f>
        <v/>
      </c>
      <c r="O13" s="30" t="n"/>
      <c r="P13" s="4" t="inlineStr"/>
      <c r="Q13" s="31" t="n">
        <v>20</v>
      </c>
      <c r="R13" s="31" t="n">
        <v>0</v>
      </c>
      <c r="S13" s="35">
        <f>IF($A13="","",$J13+$Q13-$R13)</f>
        <v/>
      </c>
      <c r="T13" s="36">
        <f>IF($A13="","",IF($S13=0,0,$L13/$S13))</f>
        <v/>
      </c>
      <c r="U13" s="5" t="inlineStr">
        <is>
          <t>Overdue payment; discuss approved payment arrangement.</t>
        </is>
      </c>
    </row>
    <row r="14">
      <c r="A14" s="4" t="n"/>
      <c r="B14" s="5" t="n"/>
      <c r="C14" s="4" t="n"/>
      <c r="D14" s="5" t="n"/>
      <c r="E14" s="5" t="n"/>
      <c r="F14" s="30" t="n"/>
      <c r="G14" s="31" t="n"/>
      <c r="H14" s="32" t="n"/>
      <c r="I14" s="33">
        <f>IF($A14="","",$G14*$H14)</f>
        <v/>
      </c>
      <c r="J14" s="33">
        <f>IF($A14="","",$G14+$I14)</f>
        <v/>
      </c>
      <c r="K14" s="4" t="n"/>
      <c r="L14" s="31" t="n"/>
      <c r="M14" s="33">
        <f>IF($A14="","",MAX(0,$J14+$Q14-$R14-$L14))</f>
        <v/>
      </c>
      <c r="N14" s="10">
        <f>IF($A14="","",IF($M14=0,"Paid",IF($L14=0,"Unpaid","Part-paid")))</f>
        <v/>
      </c>
      <c r="O14" s="30" t="n"/>
      <c r="P14" s="4" t="n"/>
      <c r="Q14" s="31" t="n"/>
      <c r="R14" s="31" t="n"/>
      <c r="S14" s="33">
        <f>IF($A14="","",$J14+$Q14-$R14)</f>
        <v/>
      </c>
      <c r="T14" s="34">
        <f>IF($A14="","",IF($S14=0,0,$L14/$S14))</f>
        <v/>
      </c>
      <c r="U14" s="5" t="n"/>
    </row>
    <row r="15">
      <c r="A15" s="4" t="n"/>
      <c r="B15" s="5" t="n"/>
      <c r="C15" s="4" t="n"/>
      <c r="D15" s="5" t="n"/>
      <c r="E15" s="5" t="n"/>
      <c r="F15" s="30" t="n"/>
      <c r="G15" s="31" t="n"/>
      <c r="H15" s="32" t="n"/>
      <c r="I15" s="35">
        <f>IF($A15="","",$G15*$H15)</f>
        <v/>
      </c>
      <c r="J15" s="35">
        <f>IF($A15="","",$G15+$I15)</f>
        <v/>
      </c>
      <c r="K15" s="4" t="n"/>
      <c r="L15" s="31" t="n"/>
      <c r="M15" s="35">
        <f>IF($A15="","",MAX(0,$J15+$Q15-$R15-$L15))</f>
        <v/>
      </c>
      <c r="N15" s="13">
        <f>IF($A15="","",IF($M15=0,"Paid",IF($L15=0,"Unpaid","Part-paid")))</f>
        <v/>
      </c>
      <c r="O15" s="30" t="n"/>
      <c r="P15" s="4" t="n"/>
      <c r="Q15" s="31" t="n"/>
      <c r="R15" s="31" t="n"/>
      <c r="S15" s="35">
        <f>IF($A15="","",$J15+$Q15-$R15)</f>
        <v/>
      </c>
      <c r="T15" s="36">
        <f>IF($A15="","",IF($S15=0,0,$L15/$S15))</f>
        <v/>
      </c>
      <c r="U15" s="5" t="n"/>
    </row>
    <row r="16">
      <c r="A16" s="4" t="n"/>
      <c r="B16" s="5" t="n"/>
      <c r="C16" s="4" t="n"/>
      <c r="D16" s="5" t="n"/>
      <c r="E16" s="5" t="n"/>
      <c r="F16" s="30" t="n"/>
      <c r="G16" s="31" t="n"/>
      <c r="H16" s="32" t="n"/>
      <c r="I16" s="33">
        <f>IF($A16="","",$G16*$H16)</f>
        <v/>
      </c>
      <c r="J16" s="33">
        <f>IF($A16="","",$G16+$I16)</f>
        <v/>
      </c>
      <c r="K16" s="4" t="n"/>
      <c r="L16" s="31" t="n"/>
      <c r="M16" s="33">
        <f>IF($A16="","",MAX(0,$J16+$Q16-$R16-$L16))</f>
        <v/>
      </c>
      <c r="N16" s="10">
        <f>IF($A16="","",IF($M16=0,"Paid",IF($L16=0,"Unpaid","Part-paid")))</f>
        <v/>
      </c>
      <c r="O16" s="30" t="n"/>
      <c r="P16" s="4" t="n"/>
      <c r="Q16" s="31" t="n"/>
      <c r="R16" s="31" t="n"/>
      <c r="S16" s="33">
        <f>IF($A16="","",$J16+$Q16-$R16)</f>
        <v/>
      </c>
      <c r="T16" s="34">
        <f>IF($A16="","",IF($S16=0,0,$L16/$S16))</f>
        <v/>
      </c>
      <c r="U16" s="5" t="n"/>
    </row>
    <row r="17">
      <c r="A17" s="4" t="n"/>
      <c r="B17" s="5" t="n"/>
      <c r="C17" s="4" t="n"/>
      <c r="D17" s="5" t="n"/>
      <c r="E17" s="5" t="n"/>
      <c r="F17" s="30" t="n"/>
      <c r="G17" s="31" t="n"/>
      <c r="H17" s="32" t="n"/>
      <c r="I17" s="35">
        <f>IF($A17="","",$G17*$H17)</f>
        <v/>
      </c>
      <c r="J17" s="35">
        <f>IF($A17="","",$G17+$I17)</f>
        <v/>
      </c>
      <c r="K17" s="4" t="n"/>
      <c r="L17" s="31" t="n"/>
      <c r="M17" s="35">
        <f>IF($A17="","",MAX(0,$J17+$Q17-$R17-$L17))</f>
        <v/>
      </c>
      <c r="N17" s="13">
        <f>IF($A17="","",IF($M17=0,"Paid",IF($L17=0,"Unpaid","Part-paid")))</f>
        <v/>
      </c>
      <c r="O17" s="30" t="n"/>
      <c r="P17" s="4" t="n"/>
      <c r="Q17" s="31" t="n"/>
      <c r="R17" s="31" t="n"/>
      <c r="S17" s="35">
        <f>IF($A17="","",$J17+$Q17-$R17)</f>
        <v/>
      </c>
      <c r="T17" s="36">
        <f>IF($A17="","",IF($S17=0,0,$L17/$S17))</f>
        <v/>
      </c>
      <c r="U17" s="5" t="n"/>
    </row>
    <row r="18">
      <c r="A18" s="4" t="n"/>
      <c r="B18" s="5" t="n"/>
      <c r="C18" s="4" t="n"/>
      <c r="D18" s="5" t="n"/>
      <c r="E18" s="5" t="n"/>
      <c r="F18" s="30" t="n"/>
      <c r="G18" s="31" t="n"/>
      <c r="H18" s="32" t="n"/>
      <c r="I18" s="33">
        <f>IF($A18="","",$G18*$H18)</f>
        <v/>
      </c>
      <c r="J18" s="33">
        <f>IF($A18="","",$G18+$I18)</f>
        <v/>
      </c>
      <c r="K18" s="4" t="n"/>
      <c r="L18" s="31" t="n"/>
      <c r="M18" s="33">
        <f>IF($A18="","",MAX(0,$J18+$Q18-$R18-$L18))</f>
        <v/>
      </c>
      <c r="N18" s="10">
        <f>IF($A18="","",IF($M18=0,"Paid",IF($L18=0,"Unpaid","Part-paid")))</f>
        <v/>
      </c>
      <c r="O18" s="30" t="n"/>
      <c r="P18" s="4" t="n"/>
      <c r="Q18" s="31" t="n"/>
      <c r="R18" s="31" t="n"/>
      <c r="S18" s="33">
        <f>IF($A18="","",$J18+$Q18-$R18)</f>
        <v/>
      </c>
      <c r="T18" s="34">
        <f>IF($A18="","",IF($S18=0,0,$L18/$S18))</f>
        <v/>
      </c>
      <c r="U18" s="5" t="n"/>
    </row>
    <row r="19">
      <c r="A19" s="4" t="n"/>
      <c r="B19" s="5" t="n"/>
      <c r="C19" s="4" t="n"/>
      <c r="D19" s="5" t="n"/>
      <c r="E19" s="5" t="n"/>
      <c r="F19" s="30" t="n"/>
      <c r="G19" s="31" t="n"/>
      <c r="H19" s="32" t="n"/>
      <c r="I19" s="35">
        <f>IF($A19="","",$G19*$H19)</f>
        <v/>
      </c>
      <c r="J19" s="35">
        <f>IF($A19="","",$G19+$I19)</f>
        <v/>
      </c>
      <c r="K19" s="4" t="n"/>
      <c r="L19" s="31" t="n"/>
      <c r="M19" s="35">
        <f>IF($A19="","",MAX(0,$J19+$Q19-$R19-$L19))</f>
        <v/>
      </c>
      <c r="N19" s="13">
        <f>IF($A19="","",IF($M19=0,"Paid",IF($L19=0,"Unpaid","Part-paid")))</f>
        <v/>
      </c>
      <c r="O19" s="30" t="n"/>
      <c r="P19" s="4" t="n"/>
      <c r="Q19" s="31" t="n"/>
      <c r="R19" s="31" t="n"/>
      <c r="S19" s="35">
        <f>IF($A19="","",$J19+$Q19-$R19)</f>
        <v/>
      </c>
      <c r="T19" s="36">
        <f>IF($A19="","",IF($S19=0,0,$L19/$S19))</f>
        <v/>
      </c>
      <c r="U19" s="5" t="n"/>
    </row>
    <row r="20">
      <c r="A20" s="4" t="n"/>
      <c r="B20" s="5" t="n"/>
      <c r="C20" s="4" t="n"/>
      <c r="D20" s="5" t="n"/>
      <c r="E20" s="5" t="n"/>
      <c r="F20" s="30" t="n"/>
      <c r="G20" s="31" t="n"/>
      <c r="H20" s="32" t="n"/>
      <c r="I20" s="33">
        <f>IF($A20="","",$G20*$H20)</f>
        <v/>
      </c>
      <c r="J20" s="33">
        <f>IF($A20="","",$G20+$I20)</f>
        <v/>
      </c>
      <c r="K20" s="4" t="n"/>
      <c r="L20" s="31" t="n"/>
      <c r="M20" s="33">
        <f>IF($A20="","",MAX(0,$J20+$Q20-$R20-$L20))</f>
        <v/>
      </c>
      <c r="N20" s="10">
        <f>IF($A20="","",IF($M20=0,"Paid",IF($L20=0,"Unpaid","Part-paid")))</f>
        <v/>
      </c>
      <c r="O20" s="30" t="n"/>
      <c r="P20" s="4" t="n"/>
      <c r="Q20" s="31" t="n"/>
      <c r="R20" s="31" t="n"/>
      <c r="S20" s="33">
        <f>IF($A20="","",$J20+$Q20-$R20)</f>
        <v/>
      </c>
      <c r="T20" s="34">
        <f>IF($A20="","",IF($S20=0,0,$L20/$S20))</f>
        <v/>
      </c>
      <c r="U20" s="5" t="n"/>
    </row>
    <row r="21">
      <c r="A21" s="4" t="n"/>
      <c r="B21" s="5" t="n"/>
      <c r="C21" s="4" t="n"/>
      <c r="D21" s="5" t="n"/>
      <c r="E21" s="5" t="n"/>
      <c r="F21" s="30" t="n"/>
      <c r="G21" s="31" t="n"/>
      <c r="H21" s="32" t="n"/>
      <c r="I21" s="35">
        <f>IF($A21="","",$G21*$H21)</f>
        <v/>
      </c>
      <c r="J21" s="35">
        <f>IF($A21="","",$G21+$I21)</f>
        <v/>
      </c>
      <c r="K21" s="4" t="n"/>
      <c r="L21" s="31" t="n"/>
      <c r="M21" s="35">
        <f>IF($A21="","",MAX(0,$J21+$Q21-$R21-$L21))</f>
        <v/>
      </c>
      <c r="N21" s="13">
        <f>IF($A21="","",IF($M21=0,"Paid",IF($L21=0,"Unpaid","Part-paid")))</f>
        <v/>
      </c>
      <c r="O21" s="30" t="n"/>
      <c r="P21" s="4" t="n"/>
      <c r="Q21" s="31" t="n"/>
      <c r="R21" s="31" t="n"/>
      <c r="S21" s="35">
        <f>IF($A21="","",$J21+$Q21-$R21)</f>
        <v/>
      </c>
      <c r="T21" s="36">
        <f>IF($A21="","",IF($S21=0,0,$L21/$S21))</f>
        <v/>
      </c>
      <c r="U21" s="5" t="n"/>
    </row>
    <row r="22">
      <c r="A22" s="4" t="n"/>
      <c r="B22" s="5" t="n"/>
      <c r="C22" s="4" t="n"/>
      <c r="D22" s="5" t="n"/>
      <c r="E22" s="5" t="n"/>
      <c r="F22" s="30" t="n"/>
      <c r="G22" s="31" t="n"/>
      <c r="H22" s="32" t="n"/>
      <c r="I22" s="33">
        <f>IF($A22="","",$G22*$H22)</f>
        <v/>
      </c>
      <c r="J22" s="33">
        <f>IF($A22="","",$G22+$I22)</f>
        <v/>
      </c>
      <c r="K22" s="4" t="n"/>
      <c r="L22" s="31" t="n"/>
      <c r="M22" s="33">
        <f>IF($A22="","",MAX(0,$J22+$Q22-$R22-$L22))</f>
        <v/>
      </c>
      <c r="N22" s="10">
        <f>IF($A22="","",IF($M22=0,"Paid",IF($L22=0,"Unpaid","Part-paid")))</f>
        <v/>
      </c>
      <c r="O22" s="30" t="n"/>
      <c r="P22" s="4" t="n"/>
      <c r="Q22" s="31" t="n"/>
      <c r="R22" s="31" t="n"/>
      <c r="S22" s="33">
        <f>IF($A22="","",$J22+$Q22-$R22)</f>
        <v/>
      </c>
      <c r="T22" s="34">
        <f>IF($A22="","",IF($S22=0,0,$L22/$S22))</f>
        <v/>
      </c>
      <c r="U22" s="5" t="n"/>
    </row>
    <row r="23">
      <c r="A23" s="4" t="n"/>
      <c r="B23" s="5" t="n"/>
      <c r="C23" s="4" t="n"/>
      <c r="D23" s="5" t="n"/>
      <c r="E23" s="5" t="n"/>
      <c r="F23" s="30" t="n"/>
      <c r="G23" s="31" t="n"/>
      <c r="H23" s="32" t="n"/>
      <c r="I23" s="35">
        <f>IF($A23="","",$G23*$H23)</f>
        <v/>
      </c>
      <c r="J23" s="35">
        <f>IF($A23="","",$G23+$I23)</f>
        <v/>
      </c>
      <c r="K23" s="4" t="n"/>
      <c r="L23" s="31" t="n"/>
      <c r="M23" s="35">
        <f>IF($A23="","",MAX(0,$J23+$Q23-$R23-$L23))</f>
        <v/>
      </c>
      <c r="N23" s="13">
        <f>IF($A23="","",IF($M23=0,"Paid",IF($L23=0,"Unpaid","Part-paid")))</f>
        <v/>
      </c>
      <c r="O23" s="30" t="n"/>
      <c r="P23" s="4" t="n"/>
      <c r="Q23" s="31" t="n"/>
      <c r="R23" s="31" t="n"/>
      <c r="S23" s="35">
        <f>IF($A23="","",$J23+$Q23-$R23)</f>
        <v/>
      </c>
      <c r="T23" s="36">
        <f>IF($A23="","",IF($S23=0,0,$L23/$S23))</f>
        <v/>
      </c>
      <c r="U23" s="5" t="n"/>
    </row>
    <row r="24">
      <c r="A24" s="4" t="n"/>
      <c r="B24" s="5" t="n"/>
      <c r="C24" s="4" t="n"/>
      <c r="D24" s="5" t="n"/>
      <c r="E24" s="5" t="n"/>
      <c r="F24" s="30" t="n"/>
      <c r="G24" s="31" t="n"/>
      <c r="H24" s="32" t="n"/>
      <c r="I24" s="33">
        <f>IF($A24="","",$G24*$H24)</f>
        <v/>
      </c>
      <c r="J24" s="33">
        <f>IF($A24="","",$G24+$I24)</f>
        <v/>
      </c>
      <c r="K24" s="4" t="n"/>
      <c r="L24" s="31" t="n"/>
      <c r="M24" s="33">
        <f>IF($A24="","",MAX(0,$J24+$Q24-$R24-$L24))</f>
        <v/>
      </c>
      <c r="N24" s="10">
        <f>IF($A24="","",IF($M24=0,"Paid",IF($L24=0,"Unpaid","Part-paid")))</f>
        <v/>
      </c>
      <c r="O24" s="30" t="n"/>
      <c r="P24" s="4" t="n"/>
      <c r="Q24" s="31" t="n"/>
      <c r="R24" s="31" t="n"/>
      <c r="S24" s="33">
        <f>IF($A24="","",$J24+$Q24-$R24)</f>
        <v/>
      </c>
      <c r="T24" s="34">
        <f>IF($A24="","",IF($S24=0,0,$L24/$S24))</f>
        <v/>
      </c>
      <c r="U24" s="5" t="n"/>
    </row>
    <row r="25">
      <c r="A25" s="4" t="n"/>
      <c r="B25" s="5" t="n"/>
      <c r="C25" s="4" t="n"/>
      <c r="D25" s="5" t="n"/>
      <c r="E25" s="5" t="n"/>
      <c r="F25" s="30" t="n"/>
      <c r="G25" s="31" t="n"/>
      <c r="H25" s="32" t="n"/>
      <c r="I25" s="35">
        <f>IF($A25="","",$G25*$H25)</f>
        <v/>
      </c>
      <c r="J25" s="35">
        <f>IF($A25="","",$G25+$I25)</f>
        <v/>
      </c>
      <c r="K25" s="4" t="n"/>
      <c r="L25" s="31" t="n"/>
      <c r="M25" s="35">
        <f>IF($A25="","",MAX(0,$J25+$Q25-$R25-$L25))</f>
        <v/>
      </c>
      <c r="N25" s="13">
        <f>IF($A25="","",IF($M25=0,"Paid",IF($L25=0,"Unpaid","Part-paid")))</f>
        <v/>
      </c>
      <c r="O25" s="30" t="n"/>
      <c r="P25" s="4" t="n"/>
      <c r="Q25" s="31" t="n"/>
      <c r="R25" s="31" t="n"/>
      <c r="S25" s="35">
        <f>IF($A25="","",$J25+$Q25-$R25)</f>
        <v/>
      </c>
      <c r="T25" s="36">
        <f>IF($A25="","",IF($S25=0,0,$L25/$S25))</f>
        <v/>
      </c>
      <c r="U25" s="5" t="n"/>
    </row>
    <row r="26">
      <c r="A26" s="4" t="n"/>
      <c r="B26" s="5" t="n"/>
      <c r="C26" s="4" t="n"/>
      <c r="D26" s="5" t="n"/>
      <c r="E26" s="5" t="n"/>
      <c r="F26" s="30" t="n"/>
      <c r="G26" s="31" t="n"/>
      <c r="H26" s="32" t="n"/>
      <c r="I26" s="33">
        <f>IF($A26="","",$G26*$H26)</f>
        <v/>
      </c>
      <c r="J26" s="33">
        <f>IF($A26="","",$G26+$I26)</f>
        <v/>
      </c>
      <c r="K26" s="4" t="n"/>
      <c r="L26" s="31" t="n"/>
      <c r="M26" s="33">
        <f>IF($A26="","",MAX(0,$J26+$Q26-$R26-$L26))</f>
        <v/>
      </c>
      <c r="N26" s="10">
        <f>IF($A26="","",IF($M26=0,"Paid",IF($L26=0,"Unpaid","Part-paid")))</f>
        <v/>
      </c>
      <c r="O26" s="30" t="n"/>
      <c r="P26" s="4" t="n"/>
      <c r="Q26" s="31" t="n"/>
      <c r="R26" s="31" t="n"/>
      <c r="S26" s="33">
        <f>IF($A26="","",$J26+$Q26-$R26)</f>
        <v/>
      </c>
      <c r="T26" s="34">
        <f>IF($A26="","",IF($S26=0,0,$L26/$S26))</f>
        <v/>
      </c>
      <c r="U26" s="5" t="n"/>
    </row>
    <row r="27">
      <c r="A27" s="4" t="n"/>
      <c r="B27" s="5" t="n"/>
      <c r="C27" s="4" t="n"/>
      <c r="D27" s="5" t="n"/>
      <c r="E27" s="5" t="n"/>
      <c r="F27" s="30" t="n"/>
      <c r="G27" s="31" t="n"/>
      <c r="H27" s="32" t="n"/>
      <c r="I27" s="35">
        <f>IF($A27="","",$G27*$H27)</f>
        <v/>
      </c>
      <c r="J27" s="35">
        <f>IF($A27="","",$G27+$I27)</f>
        <v/>
      </c>
      <c r="K27" s="4" t="n"/>
      <c r="L27" s="31" t="n"/>
      <c r="M27" s="35">
        <f>IF($A27="","",MAX(0,$J27+$Q27-$R27-$L27))</f>
        <v/>
      </c>
      <c r="N27" s="13">
        <f>IF($A27="","",IF($M27=0,"Paid",IF($L27=0,"Unpaid","Part-paid")))</f>
        <v/>
      </c>
      <c r="O27" s="30" t="n"/>
      <c r="P27" s="4" t="n"/>
      <c r="Q27" s="31" t="n"/>
      <c r="R27" s="31" t="n"/>
      <c r="S27" s="35">
        <f>IF($A27="","",$J27+$Q27-$R27)</f>
        <v/>
      </c>
      <c r="T27" s="36">
        <f>IF($A27="","",IF($S27=0,0,$L27/$S27))</f>
        <v/>
      </c>
      <c r="U27" s="5" t="n"/>
    </row>
    <row r="28">
      <c r="A28" s="4" t="n"/>
      <c r="B28" s="5" t="n"/>
      <c r="C28" s="4" t="n"/>
      <c r="D28" s="5" t="n"/>
      <c r="E28" s="5" t="n"/>
      <c r="F28" s="30" t="n"/>
      <c r="G28" s="31" t="n"/>
      <c r="H28" s="32" t="n"/>
      <c r="I28" s="33">
        <f>IF($A28="","",$G28*$H28)</f>
        <v/>
      </c>
      <c r="J28" s="33">
        <f>IF($A28="","",$G28+$I28)</f>
        <v/>
      </c>
      <c r="K28" s="4" t="n"/>
      <c r="L28" s="31" t="n"/>
      <c r="M28" s="33">
        <f>IF($A28="","",MAX(0,$J28+$Q28-$R28-$L28))</f>
        <v/>
      </c>
      <c r="N28" s="10">
        <f>IF($A28="","",IF($M28=0,"Paid",IF($L28=0,"Unpaid","Part-paid")))</f>
        <v/>
      </c>
      <c r="O28" s="30" t="n"/>
      <c r="P28" s="4" t="n"/>
      <c r="Q28" s="31" t="n"/>
      <c r="R28" s="31" t="n"/>
      <c r="S28" s="33">
        <f>IF($A28="","",$J28+$Q28-$R28)</f>
        <v/>
      </c>
      <c r="T28" s="34">
        <f>IF($A28="","",IF($S28=0,0,$L28/$S28))</f>
        <v/>
      </c>
      <c r="U28" s="5" t="n"/>
    </row>
    <row r="29">
      <c r="A29" s="4" t="n"/>
      <c r="B29" s="5" t="n"/>
      <c r="C29" s="4" t="n"/>
      <c r="D29" s="5" t="n"/>
      <c r="E29" s="5" t="n"/>
      <c r="F29" s="30" t="n"/>
      <c r="G29" s="31" t="n"/>
      <c r="H29" s="32" t="n"/>
      <c r="I29" s="35">
        <f>IF($A29="","",$G29*$H29)</f>
        <v/>
      </c>
      <c r="J29" s="35">
        <f>IF($A29="","",$G29+$I29)</f>
        <v/>
      </c>
      <c r="K29" s="4" t="n"/>
      <c r="L29" s="31" t="n"/>
      <c r="M29" s="35">
        <f>IF($A29="","",MAX(0,$J29+$Q29-$R29-$L29))</f>
        <v/>
      </c>
      <c r="N29" s="13">
        <f>IF($A29="","",IF($M29=0,"Paid",IF($L29=0,"Unpaid","Part-paid")))</f>
        <v/>
      </c>
      <c r="O29" s="30" t="n"/>
      <c r="P29" s="4" t="n"/>
      <c r="Q29" s="31" t="n"/>
      <c r="R29" s="31" t="n"/>
      <c r="S29" s="35">
        <f>IF($A29="","",$J29+$Q29-$R29)</f>
        <v/>
      </c>
      <c r="T29" s="36">
        <f>IF($A29="","",IF($S29=0,0,$L29/$S29))</f>
        <v/>
      </c>
      <c r="U29" s="5" t="n"/>
    </row>
    <row r="30">
      <c r="A30" s="4" t="n"/>
      <c r="B30" s="5" t="n"/>
      <c r="C30" s="4" t="n"/>
      <c r="D30" s="5" t="n"/>
      <c r="E30" s="5" t="n"/>
      <c r="F30" s="30" t="n"/>
      <c r="G30" s="31" t="n"/>
      <c r="H30" s="32" t="n"/>
      <c r="I30" s="33">
        <f>IF($A30="","",$G30*$H30)</f>
        <v/>
      </c>
      <c r="J30" s="33">
        <f>IF($A30="","",$G30+$I30)</f>
        <v/>
      </c>
      <c r="K30" s="4" t="n"/>
      <c r="L30" s="31" t="n"/>
      <c r="M30" s="33">
        <f>IF($A30="","",MAX(0,$J30+$Q30-$R30-$L30))</f>
        <v/>
      </c>
      <c r="N30" s="10">
        <f>IF($A30="","",IF($M30=0,"Paid",IF($L30=0,"Unpaid","Part-paid")))</f>
        <v/>
      </c>
      <c r="O30" s="30" t="n"/>
      <c r="P30" s="4" t="n"/>
      <c r="Q30" s="31" t="n"/>
      <c r="R30" s="31" t="n"/>
      <c r="S30" s="33">
        <f>IF($A30="","",$J30+$Q30-$R30)</f>
        <v/>
      </c>
      <c r="T30" s="34">
        <f>IF($A30="","",IF($S30=0,0,$L30/$S30))</f>
        <v/>
      </c>
      <c r="U30" s="5" t="n"/>
    </row>
    <row r="31">
      <c r="A31" s="4" t="n"/>
      <c r="B31" s="5" t="n"/>
      <c r="C31" s="4" t="n"/>
      <c r="D31" s="5" t="n"/>
      <c r="E31" s="5" t="n"/>
      <c r="F31" s="30" t="n"/>
      <c r="G31" s="31" t="n"/>
      <c r="H31" s="32" t="n"/>
      <c r="I31" s="35">
        <f>IF($A31="","",$G31*$H31)</f>
        <v/>
      </c>
      <c r="J31" s="35">
        <f>IF($A31="","",$G31+$I31)</f>
        <v/>
      </c>
      <c r="K31" s="4" t="n"/>
      <c r="L31" s="31" t="n"/>
      <c r="M31" s="35">
        <f>IF($A31="","",MAX(0,$J31+$Q31-$R31-$L31))</f>
        <v/>
      </c>
      <c r="N31" s="13">
        <f>IF($A31="","",IF($M31=0,"Paid",IF($L31=0,"Unpaid","Part-paid")))</f>
        <v/>
      </c>
      <c r="O31" s="30" t="n"/>
      <c r="P31" s="4" t="n"/>
      <c r="Q31" s="31" t="n"/>
      <c r="R31" s="31" t="n"/>
      <c r="S31" s="35">
        <f>IF($A31="","",$J31+$Q31-$R31)</f>
        <v/>
      </c>
      <c r="T31" s="36">
        <f>IF($A31="","",IF($S31=0,0,$L31/$S31))</f>
        <v/>
      </c>
      <c r="U31" s="5" t="n"/>
    </row>
    <row r="32">
      <c r="A32" s="4" t="n"/>
      <c r="B32" s="5" t="n"/>
      <c r="C32" s="4" t="n"/>
      <c r="D32" s="5" t="n"/>
      <c r="E32" s="5" t="n"/>
      <c r="F32" s="30" t="n"/>
      <c r="G32" s="31" t="n"/>
      <c r="H32" s="32" t="n"/>
      <c r="I32" s="33">
        <f>IF($A32="","",$G32*$H32)</f>
        <v/>
      </c>
      <c r="J32" s="33">
        <f>IF($A32="","",$G32+$I32)</f>
        <v/>
      </c>
      <c r="K32" s="4" t="n"/>
      <c r="L32" s="31" t="n"/>
      <c r="M32" s="33">
        <f>IF($A32="","",MAX(0,$J32+$Q32-$R32-$L32))</f>
        <v/>
      </c>
      <c r="N32" s="10">
        <f>IF($A32="","",IF($M32=0,"Paid",IF($L32=0,"Unpaid","Part-paid")))</f>
        <v/>
      </c>
      <c r="O32" s="30" t="n"/>
      <c r="P32" s="4" t="n"/>
      <c r="Q32" s="31" t="n"/>
      <c r="R32" s="31" t="n"/>
      <c r="S32" s="33">
        <f>IF($A32="","",$J32+$Q32-$R32)</f>
        <v/>
      </c>
      <c r="T32" s="34">
        <f>IF($A32="","",IF($S32=0,0,$L32/$S32))</f>
        <v/>
      </c>
      <c r="U32" s="5" t="n"/>
    </row>
    <row r="33">
      <c r="A33" s="4" t="n"/>
      <c r="B33" s="5" t="n"/>
      <c r="C33" s="4" t="n"/>
      <c r="D33" s="5" t="n"/>
      <c r="E33" s="5" t="n"/>
      <c r="F33" s="30" t="n"/>
      <c r="G33" s="31" t="n"/>
      <c r="H33" s="32" t="n"/>
      <c r="I33" s="35">
        <f>IF($A33="","",$G33*$H33)</f>
        <v/>
      </c>
      <c r="J33" s="35">
        <f>IF($A33="","",$G33+$I33)</f>
        <v/>
      </c>
      <c r="K33" s="4" t="n"/>
      <c r="L33" s="31" t="n"/>
      <c r="M33" s="35">
        <f>IF($A33="","",MAX(0,$J33+$Q33-$R33-$L33))</f>
        <v/>
      </c>
      <c r="N33" s="13">
        <f>IF($A33="","",IF($M33=0,"Paid",IF($L33=0,"Unpaid","Part-paid")))</f>
        <v/>
      </c>
      <c r="O33" s="30" t="n"/>
      <c r="P33" s="4" t="n"/>
      <c r="Q33" s="31" t="n"/>
      <c r="R33" s="31" t="n"/>
      <c r="S33" s="35">
        <f>IF($A33="","",$J33+$Q33-$R33)</f>
        <v/>
      </c>
      <c r="T33" s="36">
        <f>IF($A33="","",IF($S33=0,0,$L33/$S33))</f>
        <v/>
      </c>
      <c r="U33" s="5" t="n"/>
    </row>
    <row r="34">
      <c r="A34" s="4" t="n"/>
      <c r="B34" s="5" t="n"/>
      <c r="C34" s="4" t="n"/>
      <c r="D34" s="5" t="n"/>
      <c r="E34" s="5" t="n"/>
      <c r="F34" s="30" t="n"/>
      <c r="G34" s="31" t="n"/>
      <c r="H34" s="32" t="n"/>
      <c r="I34" s="33">
        <f>IF($A34="","",$G34*$H34)</f>
        <v/>
      </c>
      <c r="J34" s="33">
        <f>IF($A34="","",$G34+$I34)</f>
        <v/>
      </c>
      <c r="K34" s="4" t="n"/>
      <c r="L34" s="31" t="n"/>
      <c r="M34" s="33">
        <f>IF($A34="","",MAX(0,$J34+$Q34-$R34-$L34))</f>
        <v/>
      </c>
      <c r="N34" s="10">
        <f>IF($A34="","",IF($M34=0,"Paid",IF($L34=0,"Unpaid","Part-paid")))</f>
        <v/>
      </c>
      <c r="O34" s="30" t="n"/>
      <c r="P34" s="4" t="n"/>
      <c r="Q34" s="31" t="n"/>
      <c r="R34" s="31" t="n"/>
      <c r="S34" s="33">
        <f>IF($A34="","",$J34+$Q34-$R34)</f>
        <v/>
      </c>
      <c r="T34" s="34">
        <f>IF($A34="","",IF($S34=0,0,$L34/$S34))</f>
        <v/>
      </c>
      <c r="U34" s="5" t="n"/>
    </row>
    <row r="35">
      <c r="A35" s="4" t="n"/>
      <c r="B35" s="5" t="n"/>
      <c r="C35" s="4" t="n"/>
      <c r="D35" s="5" t="n"/>
      <c r="E35" s="5" t="n"/>
      <c r="F35" s="30" t="n"/>
      <c r="G35" s="31" t="n"/>
      <c r="H35" s="32" t="n"/>
      <c r="I35" s="35">
        <f>IF($A35="","",$G35*$H35)</f>
        <v/>
      </c>
      <c r="J35" s="35">
        <f>IF($A35="","",$G35+$I35)</f>
        <v/>
      </c>
      <c r="K35" s="4" t="n"/>
      <c r="L35" s="31" t="n"/>
      <c r="M35" s="35">
        <f>IF($A35="","",MAX(0,$J35+$Q35-$R35-$L35))</f>
        <v/>
      </c>
      <c r="N35" s="13">
        <f>IF($A35="","",IF($M35=0,"Paid",IF($L35=0,"Unpaid","Part-paid")))</f>
        <v/>
      </c>
      <c r="O35" s="30" t="n"/>
      <c r="P35" s="4" t="n"/>
      <c r="Q35" s="31" t="n"/>
      <c r="R35" s="31" t="n"/>
      <c r="S35" s="35">
        <f>IF($A35="","",$J35+$Q35-$R35)</f>
        <v/>
      </c>
      <c r="T35" s="36">
        <f>IF($A35="","",IF($S35=0,0,$L35/$S35))</f>
        <v/>
      </c>
      <c r="U35" s="5" t="n"/>
    </row>
    <row r="36">
      <c r="A36" s="4" t="n"/>
      <c r="B36" s="5" t="n"/>
      <c r="C36" s="4" t="n"/>
      <c r="D36" s="5" t="n"/>
      <c r="E36" s="5" t="n"/>
      <c r="F36" s="30" t="n"/>
      <c r="G36" s="31" t="n"/>
      <c r="H36" s="32" t="n"/>
      <c r="I36" s="33">
        <f>IF($A36="","",$G36*$H36)</f>
        <v/>
      </c>
      <c r="J36" s="33">
        <f>IF($A36="","",$G36+$I36)</f>
        <v/>
      </c>
      <c r="K36" s="4" t="n"/>
      <c r="L36" s="31" t="n"/>
      <c r="M36" s="33">
        <f>IF($A36="","",MAX(0,$J36+$Q36-$R36-$L36))</f>
        <v/>
      </c>
      <c r="N36" s="10">
        <f>IF($A36="","",IF($M36=0,"Paid",IF($L36=0,"Unpaid","Part-paid")))</f>
        <v/>
      </c>
      <c r="O36" s="30" t="n"/>
      <c r="P36" s="4" t="n"/>
      <c r="Q36" s="31" t="n"/>
      <c r="R36" s="31" t="n"/>
      <c r="S36" s="33">
        <f>IF($A36="","",$J36+$Q36-$R36)</f>
        <v/>
      </c>
      <c r="T36" s="34">
        <f>IF($A36="","",IF($S36=0,0,$L36/$S36))</f>
        <v/>
      </c>
      <c r="U36" s="5" t="n"/>
    </row>
    <row r="37">
      <c r="A37" s="4" t="n"/>
      <c r="B37" s="5" t="n"/>
      <c r="C37" s="4" t="n"/>
      <c r="D37" s="5" t="n"/>
      <c r="E37" s="5" t="n"/>
      <c r="F37" s="30" t="n"/>
      <c r="G37" s="31" t="n"/>
      <c r="H37" s="32" t="n"/>
      <c r="I37" s="35">
        <f>IF($A37="","",$G37*$H37)</f>
        <v/>
      </c>
      <c r="J37" s="35">
        <f>IF($A37="","",$G37+$I37)</f>
        <v/>
      </c>
      <c r="K37" s="4" t="n"/>
      <c r="L37" s="31" t="n"/>
      <c r="M37" s="35">
        <f>IF($A37="","",MAX(0,$J37+$Q37-$R37-$L37))</f>
        <v/>
      </c>
      <c r="N37" s="13">
        <f>IF($A37="","",IF($M37=0,"Paid",IF($L37=0,"Unpaid","Part-paid")))</f>
        <v/>
      </c>
      <c r="O37" s="30" t="n"/>
      <c r="P37" s="4" t="n"/>
      <c r="Q37" s="31" t="n"/>
      <c r="R37" s="31" t="n"/>
      <c r="S37" s="35">
        <f>IF($A37="","",$J37+$Q37-$R37)</f>
        <v/>
      </c>
      <c r="T37" s="36">
        <f>IF($A37="","",IF($S37=0,0,$L37/$S37))</f>
        <v/>
      </c>
      <c r="U37" s="5" t="n"/>
    </row>
    <row r="38">
      <c r="A38" s="4" t="n"/>
      <c r="B38" s="5" t="n"/>
      <c r="C38" s="4" t="n"/>
      <c r="D38" s="5" t="n"/>
      <c r="E38" s="5" t="n"/>
      <c r="F38" s="30" t="n"/>
      <c r="G38" s="31" t="n"/>
      <c r="H38" s="32" t="n"/>
      <c r="I38" s="33">
        <f>IF($A38="","",$G38*$H38)</f>
        <v/>
      </c>
      <c r="J38" s="33">
        <f>IF($A38="","",$G38+$I38)</f>
        <v/>
      </c>
      <c r="K38" s="4" t="n"/>
      <c r="L38" s="31" t="n"/>
      <c r="M38" s="33">
        <f>IF($A38="","",MAX(0,$J38+$Q38-$R38-$L38))</f>
        <v/>
      </c>
      <c r="N38" s="10">
        <f>IF($A38="","",IF($M38=0,"Paid",IF($L38=0,"Unpaid","Part-paid")))</f>
        <v/>
      </c>
      <c r="O38" s="30" t="n"/>
      <c r="P38" s="4" t="n"/>
      <c r="Q38" s="31" t="n"/>
      <c r="R38" s="31" t="n"/>
      <c r="S38" s="33">
        <f>IF($A38="","",$J38+$Q38-$R38)</f>
        <v/>
      </c>
      <c r="T38" s="34">
        <f>IF($A38="","",IF($S38=0,0,$L38/$S38))</f>
        <v/>
      </c>
      <c r="U38" s="5" t="n"/>
    </row>
    <row r="39">
      <c r="A39" s="4" t="n"/>
      <c r="B39" s="5" t="n"/>
      <c r="C39" s="4" t="n"/>
      <c r="D39" s="5" t="n"/>
      <c r="E39" s="5" t="n"/>
      <c r="F39" s="30" t="n"/>
      <c r="G39" s="31" t="n"/>
      <c r="H39" s="32" t="n"/>
      <c r="I39" s="35">
        <f>IF($A39="","",$G39*$H39)</f>
        <v/>
      </c>
      <c r="J39" s="35">
        <f>IF($A39="","",$G39+$I39)</f>
        <v/>
      </c>
      <c r="K39" s="4" t="n"/>
      <c r="L39" s="31" t="n"/>
      <c r="M39" s="35">
        <f>IF($A39="","",MAX(0,$J39+$Q39-$R39-$L39))</f>
        <v/>
      </c>
      <c r="N39" s="13">
        <f>IF($A39="","",IF($M39=0,"Paid",IF($L39=0,"Unpaid","Part-paid")))</f>
        <v/>
      </c>
      <c r="O39" s="30" t="n"/>
      <c r="P39" s="4" t="n"/>
      <c r="Q39" s="31" t="n"/>
      <c r="R39" s="31" t="n"/>
      <c r="S39" s="35">
        <f>IF($A39="","",$J39+$Q39-$R39)</f>
        <v/>
      </c>
      <c r="T39" s="36">
        <f>IF($A39="","",IF($S39=0,0,$L39/$S39))</f>
        <v/>
      </c>
      <c r="U39" s="5" t="n"/>
    </row>
    <row r="40">
      <c r="A40" s="4" t="n"/>
      <c r="B40" s="5" t="n"/>
      <c r="C40" s="4" t="n"/>
      <c r="D40" s="5" t="n"/>
      <c r="E40" s="5" t="n"/>
      <c r="F40" s="30" t="n"/>
      <c r="G40" s="31" t="n"/>
      <c r="H40" s="32" t="n"/>
      <c r="I40" s="33">
        <f>IF($A40="","",$G40*$H40)</f>
        <v/>
      </c>
      <c r="J40" s="33">
        <f>IF($A40="","",$G40+$I40)</f>
        <v/>
      </c>
      <c r="K40" s="4" t="n"/>
      <c r="L40" s="31" t="n"/>
      <c r="M40" s="33">
        <f>IF($A40="","",MAX(0,$J40+$Q40-$R40-$L40))</f>
        <v/>
      </c>
      <c r="N40" s="10">
        <f>IF($A40="","",IF($M40=0,"Paid",IF($L40=0,"Unpaid","Part-paid")))</f>
        <v/>
      </c>
      <c r="O40" s="30" t="n"/>
      <c r="P40" s="4" t="n"/>
      <c r="Q40" s="31" t="n"/>
      <c r="R40" s="31" t="n"/>
      <c r="S40" s="33">
        <f>IF($A40="","",$J40+$Q40-$R40)</f>
        <v/>
      </c>
      <c r="T40" s="34">
        <f>IF($A40="","",IF($S40=0,0,$L40/$S40))</f>
        <v/>
      </c>
      <c r="U40" s="5" t="n"/>
    </row>
    <row r="41">
      <c r="A41" s="4" t="n"/>
      <c r="B41" s="5" t="n"/>
      <c r="C41" s="4" t="n"/>
      <c r="D41" s="5" t="n"/>
      <c r="E41" s="5" t="n"/>
      <c r="F41" s="30" t="n"/>
      <c r="G41" s="31" t="n"/>
      <c r="H41" s="32" t="n"/>
      <c r="I41" s="35">
        <f>IF($A41="","",$G41*$H41)</f>
        <v/>
      </c>
      <c r="J41" s="35">
        <f>IF($A41="","",$G41+$I41)</f>
        <v/>
      </c>
      <c r="K41" s="4" t="n"/>
      <c r="L41" s="31" t="n"/>
      <c r="M41" s="35">
        <f>IF($A41="","",MAX(0,$J41+$Q41-$R41-$L41))</f>
        <v/>
      </c>
      <c r="N41" s="13">
        <f>IF($A41="","",IF($M41=0,"Paid",IF($L41=0,"Unpaid","Part-paid")))</f>
        <v/>
      </c>
      <c r="O41" s="30" t="n"/>
      <c r="P41" s="4" t="n"/>
      <c r="Q41" s="31" t="n"/>
      <c r="R41" s="31" t="n"/>
      <c r="S41" s="35">
        <f>IF($A41="","",$J41+$Q41-$R41)</f>
        <v/>
      </c>
      <c r="T41" s="36">
        <f>IF($A41="","",IF($S41=0,0,$L41/$S41))</f>
        <v/>
      </c>
      <c r="U41" s="5" t="n"/>
    </row>
    <row r="42">
      <c r="A42" s="4" t="n"/>
      <c r="B42" s="5" t="n"/>
      <c r="C42" s="4" t="n"/>
      <c r="D42" s="5" t="n"/>
      <c r="E42" s="5" t="n"/>
      <c r="F42" s="30" t="n"/>
      <c r="G42" s="31" t="n"/>
      <c r="H42" s="32" t="n"/>
      <c r="I42" s="33">
        <f>IF($A42="","",$G42*$H42)</f>
        <v/>
      </c>
      <c r="J42" s="33">
        <f>IF($A42="","",$G42+$I42)</f>
        <v/>
      </c>
      <c r="K42" s="4" t="n"/>
      <c r="L42" s="31" t="n"/>
      <c r="M42" s="33">
        <f>IF($A42="","",MAX(0,$J42+$Q42-$R42-$L42))</f>
        <v/>
      </c>
      <c r="N42" s="10">
        <f>IF($A42="","",IF($M42=0,"Paid",IF($L42=0,"Unpaid","Part-paid")))</f>
        <v/>
      </c>
      <c r="O42" s="30" t="n"/>
      <c r="P42" s="4" t="n"/>
      <c r="Q42" s="31" t="n"/>
      <c r="R42" s="31" t="n"/>
      <c r="S42" s="33">
        <f>IF($A42="","",$J42+$Q42-$R42)</f>
        <v/>
      </c>
      <c r="T42" s="34">
        <f>IF($A42="","",IF($S42=0,0,$L42/$S42))</f>
        <v/>
      </c>
      <c r="U42" s="5" t="n"/>
    </row>
    <row r="43">
      <c r="A43" s="4" t="n"/>
      <c r="B43" s="5" t="n"/>
      <c r="C43" s="4" t="n"/>
      <c r="D43" s="5" t="n"/>
      <c r="E43" s="5" t="n"/>
      <c r="F43" s="30" t="n"/>
      <c r="G43" s="31" t="n"/>
      <c r="H43" s="32" t="n"/>
      <c r="I43" s="35">
        <f>IF($A43="","",$G43*$H43)</f>
        <v/>
      </c>
      <c r="J43" s="35">
        <f>IF($A43="","",$G43+$I43)</f>
        <v/>
      </c>
      <c r="K43" s="4" t="n"/>
      <c r="L43" s="31" t="n"/>
      <c r="M43" s="35">
        <f>IF($A43="","",MAX(0,$J43+$Q43-$R43-$L43))</f>
        <v/>
      </c>
      <c r="N43" s="13">
        <f>IF($A43="","",IF($M43=0,"Paid",IF($L43=0,"Unpaid","Part-paid")))</f>
        <v/>
      </c>
      <c r="O43" s="30" t="n"/>
      <c r="P43" s="4" t="n"/>
      <c r="Q43" s="31" t="n"/>
      <c r="R43" s="31" t="n"/>
      <c r="S43" s="35">
        <f>IF($A43="","",$J43+$Q43-$R43)</f>
        <v/>
      </c>
      <c r="T43" s="36">
        <f>IF($A43="","",IF($S43=0,0,$L43/$S43))</f>
        <v/>
      </c>
      <c r="U43" s="5" t="n"/>
    </row>
    <row r="44">
      <c r="A44" s="4" t="n"/>
      <c r="B44" s="5" t="n"/>
      <c r="C44" s="4" t="n"/>
      <c r="D44" s="5" t="n"/>
      <c r="E44" s="5" t="n"/>
      <c r="F44" s="30" t="n"/>
      <c r="G44" s="31" t="n"/>
      <c r="H44" s="32" t="n"/>
      <c r="I44" s="33">
        <f>IF($A44="","",$G44*$H44)</f>
        <v/>
      </c>
      <c r="J44" s="33">
        <f>IF($A44="","",$G44+$I44)</f>
        <v/>
      </c>
      <c r="K44" s="4" t="n"/>
      <c r="L44" s="31" t="n"/>
      <c r="M44" s="33">
        <f>IF($A44="","",MAX(0,$J44+$Q44-$R44-$L44))</f>
        <v/>
      </c>
      <c r="N44" s="10">
        <f>IF($A44="","",IF($M44=0,"Paid",IF($L44=0,"Unpaid","Part-paid")))</f>
        <v/>
      </c>
      <c r="O44" s="30" t="n"/>
      <c r="P44" s="4" t="n"/>
      <c r="Q44" s="31" t="n"/>
      <c r="R44" s="31" t="n"/>
      <c r="S44" s="33">
        <f>IF($A44="","",$J44+$Q44-$R44)</f>
        <v/>
      </c>
      <c r="T44" s="34">
        <f>IF($A44="","",IF($S44=0,0,$L44/$S44))</f>
        <v/>
      </c>
      <c r="U44" s="5" t="n"/>
    </row>
    <row r="45">
      <c r="A45" s="4" t="n"/>
      <c r="B45" s="5" t="n"/>
      <c r="C45" s="4" t="n"/>
      <c r="D45" s="5" t="n"/>
      <c r="E45" s="5" t="n"/>
      <c r="F45" s="30" t="n"/>
      <c r="G45" s="31" t="n"/>
      <c r="H45" s="32" t="n"/>
      <c r="I45" s="35">
        <f>IF($A45="","",$G45*$H45)</f>
        <v/>
      </c>
      <c r="J45" s="35">
        <f>IF($A45="","",$G45+$I45)</f>
        <v/>
      </c>
      <c r="K45" s="4" t="n"/>
      <c r="L45" s="31" t="n"/>
      <c r="M45" s="35">
        <f>IF($A45="","",MAX(0,$J45+$Q45-$R45-$L45))</f>
        <v/>
      </c>
      <c r="N45" s="13">
        <f>IF($A45="","",IF($M45=0,"Paid",IF($L45=0,"Unpaid","Part-paid")))</f>
        <v/>
      </c>
      <c r="O45" s="30" t="n"/>
      <c r="P45" s="4" t="n"/>
      <c r="Q45" s="31" t="n"/>
      <c r="R45" s="31" t="n"/>
      <c r="S45" s="35">
        <f>IF($A45="","",$J45+$Q45-$R45)</f>
        <v/>
      </c>
      <c r="T45" s="36">
        <f>IF($A45="","",IF($S45=0,0,$L45/$S45))</f>
        <v/>
      </c>
      <c r="U45" s="5" t="n"/>
    </row>
    <row r="46">
      <c r="A46" s="4" t="n"/>
      <c r="B46" s="5" t="n"/>
      <c r="C46" s="4" t="n"/>
      <c r="D46" s="5" t="n"/>
      <c r="E46" s="5" t="n"/>
      <c r="F46" s="30" t="n"/>
      <c r="G46" s="31" t="n"/>
      <c r="H46" s="32" t="n"/>
      <c r="I46" s="33">
        <f>IF($A46="","",$G46*$H46)</f>
        <v/>
      </c>
      <c r="J46" s="33">
        <f>IF($A46="","",$G46+$I46)</f>
        <v/>
      </c>
      <c r="K46" s="4" t="n"/>
      <c r="L46" s="31" t="n"/>
      <c r="M46" s="33">
        <f>IF($A46="","",MAX(0,$J46+$Q46-$R46-$L46))</f>
        <v/>
      </c>
      <c r="N46" s="10">
        <f>IF($A46="","",IF($M46=0,"Paid",IF($L46=0,"Unpaid","Part-paid")))</f>
        <v/>
      </c>
      <c r="O46" s="30" t="n"/>
      <c r="P46" s="4" t="n"/>
      <c r="Q46" s="31" t="n"/>
      <c r="R46" s="31" t="n"/>
      <c r="S46" s="33">
        <f>IF($A46="","",$J46+$Q46-$R46)</f>
        <v/>
      </c>
      <c r="T46" s="34">
        <f>IF($A46="","",IF($S46=0,0,$L46/$S46))</f>
        <v/>
      </c>
      <c r="U46" s="5" t="n"/>
    </row>
    <row r="47">
      <c r="A47" s="4" t="n"/>
      <c r="B47" s="5" t="n"/>
      <c r="C47" s="4" t="n"/>
      <c r="D47" s="5" t="n"/>
      <c r="E47" s="5" t="n"/>
      <c r="F47" s="30" t="n"/>
      <c r="G47" s="31" t="n"/>
      <c r="H47" s="32" t="n"/>
      <c r="I47" s="35">
        <f>IF($A47="","",$G47*$H47)</f>
        <v/>
      </c>
      <c r="J47" s="35">
        <f>IF($A47="","",$G47+$I47)</f>
        <v/>
      </c>
      <c r="K47" s="4" t="n"/>
      <c r="L47" s="31" t="n"/>
      <c r="M47" s="35">
        <f>IF($A47="","",MAX(0,$J47+$Q47-$R47-$L47))</f>
        <v/>
      </c>
      <c r="N47" s="13">
        <f>IF($A47="","",IF($M47=0,"Paid",IF($L47=0,"Unpaid","Part-paid")))</f>
        <v/>
      </c>
      <c r="O47" s="30" t="n"/>
      <c r="P47" s="4" t="n"/>
      <c r="Q47" s="31" t="n"/>
      <c r="R47" s="31" t="n"/>
      <c r="S47" s="35">
        <f>IF($A47="","",$J47+$Q47-$R47)</f>
        <v/>
      </c>
      <c r="T47" s="36">
        <f>IF($A47="","",IF($S47=0,0,$L47/$S47))</f>
        <v/>
      </c>
      <c r="U47" s="5" t="n"/>
    </row>
    <row r="48">
      <c r="A48" s="4" t="n"/>
      <c r="B48" s="5" t="n"/>
      <c r="C48" s="4" t="n"/>
      <c r="D48" s="5" t="n"/>
      <c r="E48" s="5" t="n"/>
      <c r="F48" s="30" t="n"/>
      <c r="G48" s="31" t="n"/>
      <c r="H48" s="32" t="n"/>
      <c r="I48" s="33">
        <f>IF($A48="","",$G48*$H48)</f>
        <v/>
      </c>
      <c r="J48" s="33">
        <f>IF($A48="","",$G48+$I48)</f>
        <v/>
      </c>
      <c r="K48" s="4" t="n"/>
      <c r="L48" s="31" t="n"/>
      <c r="M48" s="33">
        <f>IF($A48="","",MAX(0,$J48+$Q48-$R48-$L48))</f>
        <v/>
      </c>
      <c r="N48" s="10">
        <f>IF($A48="","",IF($M48=0,"Paid",IF($L48=0,"Unpaid","Part-paid")))</f>
        <v/>
      </c>
      <c r="O48" s="30" t="n"/>
      <c r="P48" s="4" t="n"/>
      <c r="Q48" s="31" t="n"/>
      <c r="R48" s="31" t="n"/>
      <c r="S48" s="33">
        <f>IF($A48="","",$J48+$Q48-$R48)</f>
        <v/>
      </c>
      <c r="T48" s="34">
        <f>IF($A48="","",IF($S48=0,0,$L48/$S48))</f>
        <v/>
      </c>
      <c r="U48" s="5" t="n"/>
    </row>
    <row r="49">
      <c r="A49" s="4" t="n"/>
      <c r="B49" s="5" t="n"/>
      <c r="C49" s="4" t="n"/>
      <c r="D49" s="5" t="n"/>
      <c r="E49" s="5" t="n"/>
      <c r="F49" s="30" t="n"/>
      <c r="G49" s="31" t="n"/>
      <c r="H49" s="32" t="n"/>
      <c r="I49" s="35">
        <f>IF($A49="","",$G49*$H49)</f>
        <v/>
      </c>
      <c r="J49" s="35">
        <f>IF($A49="","",$G49+$I49)</f>
        <v/>
      </c>
      <c r="K49" s="4" t="n"/>
      <c r="L49" s="31" t="n"/>
      <c r="M49" s="35">
        <f>IF($A49="","",MAX(0,$J49+$Q49-$R49-$L49))</f>
        <v/>
      </c>
      <c r="N49" s="13">
        <f>IF($A49="","",IF($M49=0,"Paid",IF($L49=0,"Unpaid","Part-paid")))</f>
        <v/>
      </c>
      <c r="O49" s="30" t="n"/>
      <c r="P49" s="4" t="n"/>
      <c r="Q49" s="31" t="n"/>
      <c r="R49" s="31" t="n"/>
      <c r="S49" s="35">
        <f>IF($A49="","",$J49+$Q49-$R49)</f>
        <v/>
      </c>
      <c r="T49" s="36">
        <f>IF($A49="","",IF($S49=0,0,$L49/$S49))</f>
        <v/>
      </c>
      <c r="U49" s="5" t="n"/>
    </row>
    <row r="50">
      <c r="A50" s="4" t="n"/>
      <c r="B50" s="5" t="n"/>
      <c r="C50" s="4" t="n"/>
      <c r="D50" s="5" t="n"/>
      <c r="E50" s="5" t="n"/>
      <c r="F50" s="30" t="n"/>
      <c r="G50" s="31" t="n"/>
      <c r="H50" s="32" t="n"/>
      <c r="I50" s="33">
        <f>IF($A50="","",$G50*$H50)</f>
        <v/>
      </c>
      <c r="J50" s="33">
        <f>IF($A50="","",$G50+$I50)</f>
        <v/>
      </c>
      <c r="K50" s="4" t="n"/>
      <c r="L50" s="31" t="n"/>
      <c r="M50" s="33">
        <f>IF($A50="","",MAX(0,$J50+$Q50-$R50-$L50))</f>
        <v/>
      </c>
      <c r="N50" s="10">
        <f>IF($A50="","",IF($M50=0,"Paid",IF($L50=0,"Unpaid","Part-paid")))</f>
        <v/>
      </c>
      <c r="O50" s="30" t="n"/>
      <c r="P50" s="4" t="n"/>
      <c r="Q50" s="31" t="n"/>
      <c r="R50" s="31" t="n"/>
      <c r="S50" s="33">
        <f>IF($A50="","",$J50+$Q50-$R50)</f>
        <v/>
      </c>
      <c r="T50" s="34">
        <f>IF($A50="","",IF($S50=0,0,$L50/$S50))</f>
        <v/>
      </c>
      <c r="U50" s="5" t="n"/>
    </row>
    <row r="51">
      <c r="A51" s="4" t="n"/>
      <c r="B51" s="5" t="n"/>
      <c r="C51" s="4" t="n"/>
      <c r="D51" s="5" t="n"/>
      <c r="E51" s="5" t="n"/>
      <c r="F51" s="30" t="n"/>
      <c r="G51" s="31" t="n"/>
      <c r="H51" s="32" t="n"/>
      <c r="I51" s="35">
        <f>IF($A51="","",$G51*$H51)</f>
        <v/>
      </c>
      <c r="J51" s="35">
        <f>IF($A51="","",$G51+$I51)</f>
        <v/>
      </c>
      <c r="K51" s="4" t="n"/>
      <c r="L51" s="31" t="n"/>
      <c r="M51" s="35">
        <f>IF($A51="","",MAX(0,$J51+$Q51-$R51-$L51))</f>
        <v/>
      </c>
      <c r="N51" s="13">
        <f>IF($A51="","",IF($M51=0,"Paid",IF($L51=0,"Unpaid","Part-paid")))</f>
        <v/>
      </c>
      <c r="O51" s="30" t="n"/>
      <c r="P51" s="4" t="n"/>
      <c r="Q51" s="31" t="n"/>
      <c r="R51" s="31" t="n"/>
      <c r="S51" s="35">
        <f>IF($A51="","",$J51+$Q51-$R51)</f>
        <v/>
      </c>
      <c r="T51" s="36">
        <f>IF($A51="","",IF($S51=0,0,$L51/$S51))</f>
        <v/>
      </c>
      <c r="U51" s="5" t="n"/>
    </row>
    <row r="52">
      <c r="A52" s="4" t="n"/>
      <c r="B52" s="5" t="n"/>
      <c r="C52" s="4" t="n"/>
      <c r="D52" s="5" t="n"/>
      <c r="E52" s="5" t="n"/>
      <c r="F52" s="30" t="n"/>
      <c r="G52" s="31" t="n"/>
      <c r="H52" s="32" t="n"/>
      <c r="I52" s="33">
        <f>IF($A52="","",$G52*$H52)</f>
        <v/>
      </c>
      <c r="J52" s="33">
        <f>IF($A52="","",$G52+$I52)</f>
        <v/>
      </c>
      <c r="K52" s="4" t="n"/>
      <c r="L52" s="31" t="n"/>
      <c r="M52" s="33">
        <f>IF($A52="","",MAX(0,$J52+$Q52-$R52-$L52))</f>
        <v/>
      </c>
      <c r="N52" s="10">
        <f>IF($A52="","",IF($M52=0,"Paid",IF($L52=0,"Unpaid","Part-paid")))</f>
        <v/>
      </c>
      <c r="O52" s="30" t="n"/>
      <c r="P52" s="4" t="n"/>
      <c r="Q52" s="31" t="n"/>
      <c r="R52" s="31" t="n"/>
      <c r="S52" s="33">
        <f>IF($A52="","",$J52+$Q52-$R52)</f>
        <v/>
      </c>
      <c r="T52" s="34">
        <f>IF($A52="","",IF($S52=0,0,$L52/$S52))</f>
        <v/>
      </c>
      <c r="U52" s="5" t="n"/>
    </row>
    <row r="53">
      <c r="A53" s="4" t="n"/>
      <c r="B53" s="5" t="n"/>
      <c r="C53" s="4" t="n"/>
      <c r="D53" s="5" t="n"/>
      <c r="E53" s="5" t="n"/>
      <c r="F53" s="30" t="n"/>
      <c r="G53" s="31" t="n"/>
      <c r="H53" s="32" t="n"/>
      <c r="I53" s="35">
        <f>IF($A53="","",$G53*$H53)</f>
        <v/>
      </c>
      <c r="J53" s="35">
        <f>IF($A53="","",$G53+$I53)</f>
        <v/>
      </c>
      <c r="K53" s="4" t="n"/>
      <c r="L53" s="31" t="n"/>
      <c r="M53" s="35">
        <f>IF($A53="","",MAX(0,$J53+$Q53-$R53-$L53))</f>
        <v/>
      </c>
      <c r="N53" s="13">
        <f>IF($A53="","",IF($M53=0,"Paid",IF($L53=0,"Unpaid","Part-paid")))</f>
        <v/>
      </c>
      <c r="O53" s="30" t="n"/>
      <c r="P53" s="4" t="n"/>
      <c r="Q53" s="31" t="n"/>
      <c r="R53" s="31" t="n"/>
      <c r="S53" s="35">
        <f>IF($A53="","",$J53+$Q53-$R53)</f>
        <v/>
      </c>
      <c r="T53" s="36">
        <f>IF($A53="","",IF($S53=0,0,$L53/$S53))</f>
        <v/>
      </c>
      <c r="U53" s="5" t="n"/>
    </row>
    <row r="54">
      <c r="A54" s="4" t="n"/>
      <c r="B54" s="5" t="n"/>
      <c r="C54" s="4" t="n"/>
      <c r="D54" s="5" t="n"/>
      <c r="E54" s="5" t="n"/>
      <c r="F54" s="30" t="n"/>
      <c r="G54" s="31" t="n"/>
      <c r="H54" s="32" t="n"/>
      <c r="I54" s="33">
        <f>IF($A54="","",$G54*$H54)</f>
        <v/>
      </c>
      <c r="J54" s="33">
        <f>IF($A54="","",$G54+$I54)</f>
        <v/>
      </c>
      <c r="K54" s="4" t="n"/>
      <c r="L54" s="31" t="n"/>
      <c r="M54" s="33">
        <f>IF($A54="","",MAX(0,$J54+$Q54-$R54-$L54))</f>
        <v/>
      </c>
      <c r="N54" s="10">
        <f>IF($A54="","",IF($M54=0,"Paid",IF($L54=0,"Unpaid","Part-paid")))</f>
        <v/>
      </c>
      <c r="O54" s="30" t="n"/>
      <c r="P54" s="4" t="n"/>
      <c r="Q54" s="31" t="n"/>
      <c r="R54" s="31" t="n"/>
      <c r="S54" s="33">
        <f>IF($A54="","",$J54+$Q54-$R54)</f>
        <v/>
      </c>
      <c r="T54" s="34">
        <f>IF($A54="","",IF($S54=0,0,$L54/$S54))</f>
        <v/>
      </c>
      <c r="U54" s="5" t="n"/>
    </row>
    <row r="55">
      <c r="A55" s="4" t="n"/>
      <c r="B55" s="5" t="n"/>
      <c r="C55" s="4" t="n"/>
      <c r="D55" s="5" t="n"/>
      <c r="E55" s="5" t="n"/>
      <c r="F55" s="30" t="n"/>
      <c r="G55" s="31" t="n"/>
      <c r="H55" s="32" t="n"/>
      <c r="I55" s="35">
        <f>IF($A55="","",$G55*$H55)</f>
        <v/>
      </c>
      <c r="J55" s="35">
        <f>IF($A55="","",$G55+$I55)</f>
        <v/>
      </c>
      <c r="K55" s="4" t="n"/>
      <c r="L55" s="31" t="n"/>
      <c r="M55" s="35">
        <f>IF($A55="","",MAX(0,$J55+$Q55-$R55-$L55))</f>
        <v/>
      </c>
      <c r="N55" s="13">
        <f>IF($A55="","",IF($M55=0,"Paid",IF($L55=0,"Unpaid","Part-paid")))</f>
        <v/>
      </c>
      <c r="O55" s="30" t="n"/>
      <c r="P55" s="4" t="n"/>
      <c r="Q55" s="31" t="n"/>
      <c r="R55" s="31" t="n"/>
      <c r="S55" s="35">
        <f>IF($A55="","",$J55+$Q55-$R55)</f>
        <v/>
      </c>
      <c r="T55" s="36">
        <f>IF($A55="","",IF($S55=0,0,$L55/$S55))</f>
        <v/>
      </c>
      <c r="U55" s="5" t="n"/>
    </row>
    <row r="56">
      <c r="A56" s="4" t="n"/>
      <c r="B56" s="5" t="n"/>
      <c r="C56" s="4" t="n"/>
      <c r="D56" s="5" t="n"/>
      <c r="E56" s="5" t="n"/>
      <c r="F56" s="30" t="n"/>
      <c r="G56" s="31" t="n"/>
      <c r="H56" s="32" t="n"/>
      <c r="I56" s="33">
        <f>IF($A56="","",$G56*$H56)</f>
        <v/>
      </c>
      <c r="J56" s="33">
        <f>IF($A56="","",$G56+$I56)</f>
        <v/>
      </c>
      <c r="K56" s="4" t="n"/>
      <c r="L56" s="31" t="n"/>
      <c r="M56" s="33">
        <f>IF($A56="","",MAX(0,$J56+$Q56-$R56-$L56))</f>
        <v/>
      </c>
      <c r="N56" s="10">
        <f>IF($A56="","",IF($M56=0,"Paid",IF($L56=0,"Unpaid","Part-paid")))</f>
        <v/>
      </c>
      <c r="O56" s="30" t="n"/>
      <c r="P56" s="4" t="n"/>
      <c r="Q56" s="31" t="n"/>
      <c r="R56" s="31" t="n"/>
      <c r="S56" s="33">
        <f>IF($A56="","",$J56+$Q56-$R56)</f>
        <v/>
      </c>
      <c r="T56" s="34">
        <f>IF($A56="","",IF($S56=0,0,$L56/$S56))</f>
        <v/>
      </c>
      <c r="U56" s="5" t="n"/>
    </row>
    <row r="57">
      <c r="A57" s="4" t="n"/>
      <c r="B57" s="5" t="n"/>
      <c r="C57" s="4" t="n"/>
      <c r="D57" s="5" t="n"/>
      <c r="E57" s="5" t="n"/>
      <c r="F57" s="30" t="n"/>
      <c r="G57" s="31" t="n"/>
      <c r="H57" s="32" t="n"/>
      <c r="I57" s="35">
        <f>IF($A57="","",$G57*$H57)</f>
        <v/>
      </c>
      <c r="J57" s="35">
        <f>IF($A57="","",$G57+$I57)</f>
        <v/>
      </c>
      <c r="K57" s="4" t="n"/>
      <c r="L57" s="31" t="n"/>
      <c r="M57" s="35">
        <f>IF($A57="","",MAX(0,$J57+$Q57-$R57-$L57))</f>
        <v/>
      </c>
      <c r="N57" s="13">
        <f>IF($A57="","",IF($M57=0,"Paid",IF($L57=0,"Unpaid","Part-paid")))</f>
        <v/>
      </c>
      <c r="O57" s="30" t="n"/>
      <c r="P57" s="4" t="n"/>
      <c r="Q57" s="31" t="n"/>
      <c r="R57" s="31" t="n"/>
      <c r="S57" s="35">
        <f>IF($A57="","",$J57+$Q57-$R57)</f>
        <v/>
      </c>
      <c r="T57" s="36">
        <f>IF($A57="","",IF($S57=0,0,$L57/$S57))</f>
        <v/>
      </c>
      <c r="U57" s="5" t="n"/>
    </row>
    <row r="58">
      <c r="A58" s="4" t="n"/>
      <c r="B58" s="5" t="n"/>
      <c r="C58" s="4" t="n"/>
      <c r="D58" s="5" t="n"/>
      <c r="E58" s="5" t="n"/>
      <c r="F58" s="30" t="n"/>
      <c r="G58" s="31" t="n"/>
      <c r="H58" s="32" t="n"/>
      <c r="I58" s="33">
        <f>IF($A58="","",$G58*$H58)</f>
        <v/>
      </c>
      <c r="J58" s="33">
        <f>IF($A58="","",$G58+$I58)</f>
        <v/>
      </c>
      <c r="K58" s="4" t="n"/>
      <c r="L58" s="31" t="n"/>
      <c r="M58" s="33">
        <f>IF($A58="","",MAX(0,$J58+$Q58-$R58-$L58))</f>
        <v/>
      </c>
      <c r="N58" s="10">
        <f>IF($A58="","",IF($M58=0,"Paid",IF($L58=0,"Unpaid","Part-paid")))</f>
        <v/>
      </c>
      <c r="O58" s="30" t="n"/>
      <c r="P58" s="4" t="n"/>
      <c r="Q58" s="31" t="n"/>
      <c r="R58" s="31" t="n"/>
      <c r="S58" s="33">
        <f>IF($A58="","",$J58+$Q58-$R58)</f>
        <v/>
      </c>
      <c r="T58" s="34">
        <f>IF($A58="","",IF($S58=0,0,$L58/$S58))</f>
        <v/>
      </c>
      <c r="U58" s="5" t="n"/>
    </row>
    <row r="59">
      <c r="A59" s="4" t="n"/>
      <c r="B59" s="5" t="n"/>
      <c r="C59" s="4" t="n"/>
      <c r="D59" s="5" t="n"/>
      <c r="E59" s="5" t="n"/>
      <c r="F59" s="30" t="n"/>
      <c r="G59" s="31" t="n"/>
      <c r="H59" s="32" t="n"/>
      <c r="I59" s="35">
        <f>IF($A59="","",$G59*$H59)</f>
        <v/>
      </c>
      <c r="J59" s="35">
        <f>IF($A59="","",$G59+$I59)</f>
        <v/>
      </c>
      <c r="K59" s="4" t="n"/>
      <c r="L59" s="31" t="n"/>
      <c r="M59" s="35">
        <f>IF($A59="","",MAX(0,$J59+$Q59-$R59-$L59))</f>
        <v/>
      </c>
      <c r="N59" s="13">
        <f>IF($A59="","",IF($M59=0,"Paid",IF($L59=0,"Unpaid","Part-paid")))</f>
        <v/>
      </c>
      <c r="O59" s="30" t="n"/>
      <c r="P59" s="4" t="n"/>
      <c r="Q59" s="31" t="n"/>
      <c r="R59" s="31" t="n"/>
      <c r="S59" s="35">
        <f>IF($A59="","",$J59+$Q59-$R59)</f>
        <v/>
      </c>
      <c r="T59" s="36">
        <f>IF($A59="","",IF($S59=0,0,$L59/$S59))</f>
        <v/>
      </c>
      <c r="U59" s="5" t="n"/>
    </row>
    <row r="60">
      <c r="A60" s="4" t="n"/>
      <c r="B60" s="5" t="n"/>
      <c r="C60" s="4" t="n"/>
      <c r="D60" s="5" t="n"/>
      <c r="E60" s="5" t="n"/>
      <c r="F60" s="30" t="n"/>
      <c r="G60" s="31" t="n"/>
      <c r="H60" s="32" t="n"/>
      <c r="I60" s="33">
        <f>IF($A60="","",$G60*$H60)</f>
        <v/>
      </c>
      <c r="J60" s="33">
        <f>IF($A60="","",$G60+$I60)</f>
        <v/>
      </c>
      <c r="K60" s="4" t="n"/>
      <c r="L60" s="31" t="n"/>
      <c r="M60" s="33">
        <f>IF($A60="","",MAX(0,$J60+$Q60-$R60-$L60))</f>
        <v/>
      </c>
      <c r="N60" s="10">
        <f>IF($A60="","",IF($M60=0,"Paid",IF($L60=0,"Unpaid","Part-paid")))</f>
        <v/>
      </c>
      <c r="O60" s="30" t="n"/>
      <c r="P60" s="4" t="n"/>
      <c r="Q60" s="31" t="n"/>
      <c r="R60" s="31" t="n"/>
      <c r="S60" s="33">
        <f>IF($A60="","",$J60+$Q60-$R60)</f>
        <v/>
      </c>
      <c r="T60" s="34">
        <f>IF($A60="","",IF($S60=0,0,$L60/$S60))</f>
        <v/>
      </c>
      <c r="U60" s="5" t="n"/>
    </row>
    <row r="61">
      <c r="A61" s="4" t="n"/>
      <c r="B61" s="5" t="n"/>
      <c r="C61" s="4" t="n"/>
      <c r="D61" s="5" t="n"/>
      <c r="E61" s="5" t="n"/>
      <c r="F61" s="30" t="n"/>
      <c r="G61" s="31" t="n"/>
      <c r="H61" s="32" t="n"/>
      <c r="I61" s="35">
        <f>IF($A61="","",$G61*$H61)</f>
        <v/>
      </c>
      <c r="J61" s="35">
        <f>IF($A61="","",$G61+$I61)</f>
        <v/>
      </c>
      <c r="K61" s="4" t="n"/>
      <c r="L61" s="31" t="n"/>
      <c r="M61" s="35">
        <f>IF($A61="","",MAX(0,$J61+$Q61-$R61-$L61))</f>
        <v/>
      </c>
      <c r="N61" s="13">
        <f>IF($A61="","",IF($M61=0,"Paid",IF($L61=0,"Unpaid","Part-paid")))</f>
        <v/>
      </c>
      <c r="O61" s="30" t="n"/>
      <c r="P61" s="4" t="n"/>
      <c r="Q61" s="31" t="n"/>
      <c r="R61" s="31" t="n"/>
      <c r="S61" s="35">
        <f>IF($A61="","",$J61+$Q61-$R61)</f>
        <v/>
      </c>
      <c r="T61" s="36">
        <f>IF($A61="","",IF($S61=0,0,$L61/$S61))</f>
        <v/>
      </c>
      <c r="U61" s="5" t="n"/>
    </row>
    <row r="62">
      <c r="A62" s="4" t="n"/>
      <c r="B62" s="5" t="n"/>
      <c r="C62" s="4" t="n"/>
      <c r="D62" s="5" t="n"/>
      <c r="E62" s="5" t="n"/>
      <c r="F62" s="30" t="n"/>
      <c r="G62" s="31" t="n"/>
      <c r="H62" s="32" t="n"/>
      <c r="I62" s="33">
        <f>IF($A62="","",$G62*$H62)</f>
        <v/>
      </c>
      <c r="J62" s="33">
        <f>IF($A62="","",$G62+$I62)</f>
        <v/>
      </c>
      <c r="K62" s="4" t="n"/>
      <c r="L62" s="31" t="n"/>
      <c r="M62" s="33">
        <f>IF($A62="","",MAX(0,$J62+$Q62-$R62-$L62))</f>
        <v/>
      </c>
      <c r="N62" s="10">
        <f>IF($A62="","",IF($M62=0,"Paid",IF($L62=0,"Unpaid","Part-paid")))</f>
        <v/>
      </c>
      <c r="O62" s="30" t="n"/>
      <c r="P62" s="4" t="n"/>
      <c r="Q62" s="31" t="n"/>
      <c r="R62" s="31" t="n"/>
      <c r="S62" s="33">
        <f>IF($A62="","",$J62+$Q62-$R62)</f>
        <v/>
      </c>
      <c r="T62" s="34">
        <f>IF($A62="","",IF($S62=0,0,$L62/$S62))</f>
        <v/>
      </c>
      <c r="U62" s="5" t="n"/>
    </row>
    <row r="63">
      <c r="A63" s="4" t="n"/>
      <c r="B63" s="5" t="n"/>
      <c r="C63" s="4" t="n"/>
      <c r="D63" s="5" t="n"/>
      <c r="E63" s="5" t="n"/>
      <c r="F63" s="30" t="n"/>
      <c r="G63" s="31" t="n"/>
      <c r="H63" s="32" t="n"/>
      <c r="I63" s="35">
        <f>IF($A63="","",$G63*$H63)</f>
        <v/>
      </c>
      <c r="J63" s="35">
        <f>IF($A63="","",$G63+$I63)</f>
        <v/>
      </c>
      <c r="K63" s="4" t="n"/>
      <c r="L63" s="31" t="n"/>
      <c r="M63" s="35">
        <f>IF($A63="","",MAX(0,$J63+$Q63-$R63-$L63))</f>
        <v/>
      </c>
      <c r="N63" s="13">
        <f>IF($A63="","",IF($M63=0,"Paid",IF($L63=0,"Unpaid","Part-paid")))</f>
        <v/>
      </c>
      <c r="O63" s="30" t="n"/>
      <c r="P63" s="4" t="n"/>
      <c r="Q63" s="31" t="n"/>
      <c r="R63" s="31" t="n"/>
      <c r="S63" s="35">
        <f>IF($A63="","",$J63+$Q63-$R63)</f>
        <v/>
      </c>
      <c r="T63" s="36">
        <f>IF($A63="","",IF($S63=0,0,$L63/$S63))</f>
        <v/>
      </c>
      <c r="U63" s="5" t="n"/>
    </row>
    <row r="64">
      <c r="A64" s="4" t="n"/>
      <c r="B64" s="5" t="n"/>
      <c r="C64" s="4" t="n"/>
      <c r="D64" s="5" t="n"/>
      <c r="E64" s="5" t="n"/>
      <c r="F64" s="30" t="n"/>
      <c r="G64" s="31" t="n"/>
      <c r="H64" s="32" t="n"/>
      <c r="I64" s="33">
        <f>IF($A64="","",$G64*$H64)</f>
        <v/>
      </c>
      <c r="J64" s="33">
        <f>IF($A64="","",$G64+$I64)</f>
        <v/>
      </c>
      <c r="K64" s="4" t="n"/>
      <c r="L64" s="31" t="n"/>
      <c r="M64" s="33">
        <f>IF($A64="","",MAX(0,$J64+$Q64-$R64-$L64))</f>
        <v/>
      </c>
      <c r="N64" s="10">
        <f>IF($A64="","",IF($M64=0,"Paid",IF($L64=0,"Unpaid","Part-paid")))</f>
        <v/>
      </c>
      <c r="O64" s="30" t="n"/>
      <c r="P64" s="4" t="n"/>
      <c r="Q64" s="31" t="n"/>
      <c r="R64" s="31" t="n"/>
      <c r="S64" s="33">
        <f>IF($A64="","",$J64+$Q64-$R64)</f>
        <v/>
      </c>
      <c r="T64" s="34">
        <f>IF($A64="","",IF($S64=0,0,$L64/$S64))</f>
        <v/>
      </c>
      <c r="U64" s="5" t="n"/>
    </row>
    <row r="65">
      <c r="A65" s="4" t="n"/>
      <c r="B65" s="5" t="n"/>
      <c r="C65" s="4" t="n"/>
      <c r="D65" s="5" t="n"/>
      <c r="E65" s="5" t="n"/>
      <c r="F65" s="30" t="n"/>
      <c r="G65" s="31" t="n"/>
      <c r="H65" s="32" t="n"/>
      <c r="I65" s="35">
        <f>IF($A65="","",$G65*$H65)</f>
        <v/>
      </c>
      <c r="J65" s="35">
        <f>IF($A65="","",$G65+$I65)</f>
        <v/>
      </c>
      <c r="K65" s="4" t="n"/>
      <c r="L65" s="31" t="n"/>
      <c r="M65" s="35">
        <f>IF($A65="","",MAX(0,$J65+$Q65-$R65-$L65))</f>
        <v/>
      </c>
      <c r="N65" s="13">
        <f>IF($A65="","",IF($M65=0,"Paid",IF($L65=0,"Unpaid","Part-paid")))</f>
        <v/>
      </c>
      <c r="O65" s="30" t="n"/>
      <c r="P65" s="4" t="n"/>
      <c r="Q65" s="31" t="n"/>
      <c r="R65" s="31" t="n"/>
      <c r="S65" s="35">
        <f>IF($A65="","",$J65+$Q65-$R65)</f>
        <v/>
      </c>
      <c r="T65" s="36">
        <f>IF($A65="","",IF($S65=0,0,$L65/$S65))</f>
        <v/>
      </c>
      <c r="U65" s="5" t="n"/>
    </row>
    <row r="66">
      <c r="A66" s="4" t="n"/>
      <c r="B66" s="5" t="n"/>
      <c r="C66" s="4" t="n"/>
      <c r="D66" s="5" t="n"/>
      <c r="E66" s="5" t="n"/>
      <c r="F66" s="30" t="n"/>
      <c r="G66" s="31" t="n"/>
      <c r="H66" s="32" t="n"/>
      <c r="I66" s="33">
        <f>IF($A66="","",$G66*$H66)</f>
        <v/>
      </c>
      <c r="J66" s="33">
        <f>IF($A66="","",$G66+$I66)</f>
        <v/>
      </c>
      <c r="K66" s="4" t="n"/>
      <c r="L66" s="31" t="n"/>
      <c r="M66" s="33">
        <f>IF($A66="","",MAX(0,$J66+$Q66-$R66-$L66))</f>
        <v/>
      </c>
      <c r="N66" s="10">
        <f>IF($A66="","",IF($M66=0,"Paid",IF($L66=0,"Unpaid","Part-paid")))</f>
        <v/>
      </c>
      <c r="O66" s="30" t="n"/>
      <c r="P66" s="4" t="n"/>
      <c r="Q66" s="31" t="n"/>
      <c r="R66" s="31" t="n"/>
      <c r="S66" s="33">
        <f>IF($A66="","",$J66+$Q66-$R66)</f>
        <v/>
      </c>
      <c r="T66" s="34">
        <f>IF($A66="","",IF($S66=0,0,$L66/$S66))</f>
        <v/>
      </c>
      <c r="U66" s="5" t="n"/>
    </row>
    <row r="67">
      <c r="A67" s="4" t="n"/>
      <c r="B67" s="5" t="n"/>
      <c r="C67" s="4" t="n"/>
      <c r="D67" s="5" t="n"/>
      <c r="E67" s="5" t="n"/>
      <c r="F67" s="30" t="n"/>
      <c r="G67" s="31" t="n"/>
      <c r="H67" s="32" t="n"/>
      <c r="I67" s="35">
        <f>IF($A67="","",$G67*$H67)</f>
        <v/>
      </c>
      <c r="J67" s="35">
        <f>IF($A67="","",$G67+$I67)</f>
        <v/>
      </c>
      <c r="K67" s="4" t="n"/>
      <c r="L67" s="31" t="n"/>
      <c r="M67" s="35">
        <f>IF($A67="","",MAX(0,$J67+$Q67-$R67-$L67))</f>
        <v/>
      </c>
      <c r="N67" s="13">
        <f>IF($A67="","",IF($M67=0,"Paid",IF($L67=0,"Unpaid","Part-paid")))</f>
        <v/>
      </c>
      <c r="O67" s="30" t="n"/>
      <c r="P67" s="4" t="n"/>
      <c r="Q67" s="31" t="n"/>
      <c r="R67" s="31" t="n"/>
      <c r="S67" s="35">
        <f>IF($A67="","",$J67+$Q67-$R67)</f>
        <v/>
      </c>
      <c r="T67" s="36">
        <f>IF($A67="","",IF($S67=0,0,$L67/$S67))</f>
        <v/>
      </c>
      <c r="U67" s="5" t="n"/>
    </row>
    <row r="68">
      <c r="A68" s="4" t="n"/>
      <c r="B68" s="5" t="n"/>
      <c r="C68" s="4" t="n"/>
      <c r="D68" s="5" t="n"/>
      <c r="E68" s="5" t="n"/>
      <c r="F68" s="30" t="n"/>
      <c r="G68" s="31" t="n"/>
      <c r="H68" s="32" t="n"/>
      <c r="I68" s="33">
        <f>IF($A68="","",$G68*$H68)</f>
        <v/>
      </c>
      <c r="J68" s="33">
        <f>IF($A68="","",$G68+$I68)</f>
        <v/>
      </c>
      <c r="K68" s="4" t="n"/>
      <c r="L68" s="31" t="n"/>
      <c r="M68" s="33">
        <f>IF($A68="","",MAX(0,$J68+$Q68-$R68-$L68))</f>
        <v/>
      </c>
      <c r="N68" s="10">
        <f>IF($A68="","",IF($M68=0,"Paid",IF($L68=0,"Unpaid","Part-paid")))</f>
        <v/>
      </c>
      <c r="O68" s="30" t="n"/>
      <c r="P68" s="4" t="n"/>
      <c r="Q68" s="31" t="n"/>
      <c r="R68" s="31" t="n"/>
      <c r="S68" s="33">
        <f>IF($A68="","",$J68+$Q68-$R68)</f>
        <v/>
      </c>
      <c r="T68" s="34">
        <f>IF($A68="","",IF($S68=0,0,$L68/$S68))</f>
        <v/>
      </c>
      <c r="U68" s="5" t="n"/>
    </row>
    <row r="69">
      <c r="A69" s="4" t="n"/>
      <c r="B69" s="5" t="n"/>
      <c r="C69" s="4" t="n"/>
      <c r="D69" s="5" t="n"/>
      <c r="E69" s="5" t="n"/>
      <c r="F69" s="30" t="n"/>
      <c r="G69" s="31" t="n"/>
      <c r="H69" s="32" t="n"/>
      <c r="I69" s="35">
        <f>IF($A69="","",$G69*$H69)</f>
        <v/>
      </c>
      <c r="J69" s="35">
        <f>IF($A69="","",$G69+$I69)</f>
        <v/>
      </c>
      <c r="K69" s="4" t="n"/>
      <c r="L69" s="31" t="n"/>
      <c r="M69" s="35">
        <f>IF($A69="","",MAX(0,$J69+$Q69-$R69-$L69))</f>
        <v/>
      </c>
      <c r="N69" s="13">
        <f>IF($A69="","",IF($M69=0,"Paid",IF($L69=0,"Unpaid","Part-paid")))</f>
        <v/>
      </c>
      <c r="O69" s="30" t="n"/>
      <c r="P69" s="4" t="n"/>
      <c r="Q69" s="31" t="n"/>
      <c r="R69" s="31" t="n"/>
      <c r="S69" s="35">
        <f>IF($A69="","",$J69+$Q69-$R69)</f>
        <v/>
      </c>
      <c r="T69" s="36">
        <f>IF($A69="","",IF($S69=0,0,$L69/$S69))</f>
        <v/>
      </c>
      <c r="U69" s="5" t="n"/>
    </row>
    <row r="70">
      <c r="A70" s="4" t="n"/>
      <c r="B70" s="5" t="n"/>
      <c r="C70" s="4" t="n"/>
      <c r="D70" s="5" t="n"/>
      <c r="E70" s="5" t="n"/>
      <c r="F70" s="30" t="n"/>
      <c r="G70" s="31" t="n"/>
      <c r="H70" s="32" t="n"/>
      <c r="I70" s="33">
        <f>IF($A70="","",$G70*$H70)</f>
        <v/>
      </c>
      <c r="J70" s="33">
        <f>IF($A70="","",$G70+$I70)</f>
        <v/>
      </c>
      <c r="K70" s="4" t="n"/>
      <c r="L70" s="31" t="n"/>
      <c r="M70" s="33">
        <f>IF($A70="","",MAX(0,$J70+$Q70-$R70-$L70))</f>
        <v/>
      </c>
      <c r="N70" s="10">
        <f>IF($A70="","",IF($M70=0,"Paid",IF($L70=0,"Unpaid","Part-paid")))</f>
        <v/>
      </c>
      <c r="O70" s="30" t="n"/>
      <c r="P70" s="4" t="n"/>
      <c r="Q70" s="31" t="n"/>
      <c r="R70" s="31" t="n"/>
      <c r="S70" s="33">
        <f>IF($A70="","",$J70+$Q70-$R70)</f>
        <v/>
      </c>
      <c r="T70" s="34">
        <f>IF($A70="","",IF($S70=0,0,$L70/$S70))</f>
        <v/>
      </c>
      <c r="U70" s="5" t="n"/>
    </row>
    <row r="71">
      <c r="A71" s="4" t="n"/>
      <c r="B71" s="5" t="n"/>
      <c r="C71" s="4" t="n"/>
      <c r="D71" s="5" t="n"/>
      <c r="E71" s="5" t="n"/>
      <c r="F71" s="30" t="n"/>
      <c r="G71" s="31" t="n"/>
      <c r="H71" s="32" t="n"/>
      <c r="I71" s="35">
        <f>IF($A71="","",$G71*$H71)</f>
        <v/>
      </c>
      <c r="J71" s="35">
        <f>IF($A71="","",$G71+$I71)</f>
        <v/>
      </c>
      <c r="K71" s="4" t="n"/>
      <c r="L71" s="31" t="n"/>
      <c r="M71" s="35">
        <f>IF($A71="","",MAX(0,$J71+$Q71-$R71-$L71))</f>
        <v/>
      </c>
      <c r="N71" s="13">
        <f>IF($A71="","",IF($M71=0,"Paid",IF($L71=0,"Unpaid","Part-paid")))</f>
        <v/>
      </c>
      <c r="O71" s="30" t="n"/>
      <c r="P71" s="4" t="n"/>
      <c r="Q71" s="31" t="n"/>
      <c r="R71" s="31" t="n"/>
      <c r="S71" s="35">
        <f>IF($A71="","",$J71+$Q71-$R71)</f>
        <v/>
      </c>
      <c r="T71" s="36">
        <f>IF($A71="","",IF($S71=0,0,$L71/$S71))</f>
        <v/>
      </c>
      <c r="U71" s="5" t="n"/>
    </row>
    <row r="72">
      <c r="A72" s="4" t="n"/>
      <c r="B72" s="5" t="n"/>
      <c r="C72" s="4" t="n"/>
      <c r="D72" s="5" t="n"/>
      <c r="E72" s="5" t="n"/>
      <c r="F72" s="30" t="n"/>
      <c r="G72" s="31" t="n"/>
      <c r="H72" s="32" t="n"/>
      <c r="I72" s="33">
        <f>IF($A72="","",$G72*$H72)</f>
        <v/>
      </c>
      <c r="J72" s="33">
        <f>IF($A72="","",$G72+$I72)</f>
        <v/>
      </c>
      <c r="K72" s="4" t="n"/>
      <c r="L72" s="31" t="n"/>
      <c r="M72" s="33">
        <f>IF($A72="","",MAX(0,$J72+$Q72-$R72-$L72))</f>
        <v/>
      </c>
      <c r="N72" s="10">
        <f>IF($A72="","",IF($M72=0,"Paid",IF($L72=0,"Unpaid","Part-paid")))</f>
        <v/>
      </c>
      <c r="O72" s="30" t="n"/>
      <c r="P72" s="4" t="n"/>
      <c r="Q72" s="31" t="n"/>
      <c r="R72" s="31" t="n"/>
      <c r="S72" s="33">
        <f>IF($A72="","",$J72+$Q72-$R72)</f>
        <v/>
      </c>
      <c r="T72" s="34">
        <f>IF($A72="","",IF($S72=0,0,$L72/$S72))</f>
        <v/>
      </c>
      <c r="U72" s="5" t="n"/>
    </row>
    <row r="73">
      <c r="A73" s="4" t="n"/>
      <c r="B73" s="5" t="n"/>
      <c r="C73" s="4" t="n"/>
      <c r="D73" s="5" t="n"/>
      <c r="E73" s="5" t="n"/>
      <c r="F73" s="30" t="n"/>
      <c r="G73" s="31" t="n"/>
      <c r="H73" s="32" t="n"/>
      <c r="I73" s="35">
        <f>IF($A73="","",$G73*$H73)</f>
        <v/>
      </c>
      <c r="J73" s="35">
        <f>IF($A73="","",$G73+$I73)</f>
        <v/>
      </c>
      <c r="K73" s="4" t="n"/>
      <c r="L73" s="31" t="n"/>
      <c r="M73" s="35">
        <f>IF($A73="","",MAX(0,$J73+$Q73-$R73-$L73))</f>
        <v/>
      </c>
      <c r="N73" s="13">
        <f>IF($A73="","",IF($M73=0,"Paid",IF($L73=0,"Unpaid","Part-paid")))</f>
        <v/>
      </c>
      <c r="O73" s="30" t="n"/>
      <c r="P73" s="4" t="n"/>
      <c r="Q73" s="31" t="n"/>
      <c r="R73" s="31" t="n"/>
      <c r="S73" s="35">
        <f>IF($A73="","",$J73+$Q73-$R73)</f>
        <v/>
      </c>
      <c r="T73" s="36">
        <f>IF($A73="","",IF($S73=0,0,$L73/$S73))</f>
        <v/>
      </c>
      <c r="U73" s="5" t="n"/>
    </row>
    <row r="74">
      <c r="A74" s="4" t="n"/>
      <c r="B74" s="5" t="n"/>
      <c r="C74" s="4" t="n"/>
      <c r="D74" s="5" t="n"/>
      <c r="E74" s="5" t="n"/>
      <c r="F74" s="30" t="n"/>
      <c r="G74" s="31" t="n"/>
      <c r="H74" s="32" t="n"/>
      <c r="I74" s="33">
        <f>IF($A74="","",$G74*$H74)</f>
        <v/>
      </c>
      <c r="J74" s="33">
        <f>IF($A74="","",$G74+$I74)</f>
        <v/>
      </c>
      <c r="K74" s="4" t="n"/>
      <c r="L74" s="31" t="n"/>
      <c r="M74" s="33">
        <f>IF($A74="","",MAX(0,$J74+$Q74-$R74-$L74))</f>
        <v/>
      </c>
      <c r="N74" s="10">
        <f>IF($A74="","",IF($M74=0,"Paid",IF($L74=0,"Unpaid","Part-paid")))</f>
        <v/>
      </c>
      <c r="O74" s="30" t="n"/>
      <c r="P74" s="4" t="n"/>
      <c r="Q74" s="31" t="n"/>
      <c r="R74" s="31" t="n"/>
      <c r="S74" s="33">
        <f>IF($A74="","",$J74+$Q74-$R74)</f>
        <v/>
      </c>
      <c r="T74" s="34">
        <f>IF($A74="","",IF($S74=0,0,$L74/$S74))</f>
        <v/>
      </c>
      <c r="U74" s="5" t="n"/>
    </row>
    <row r="75">
      <c r="A75" s="4" t="n"/>
      <c r="B75" s="5" t="n"/>
      <c r="C75" s="4" t="n"/>
      <c r="D75" s="5" t="n"/>
      <c r="E75" s="5" t="n"/>
      <c r="F75" s="30" t="n"/>
      <c r="G75" s="31" t="n"/>
      <c r="H75" s="32" t="n"/>
      <c r="I75" s="35">
        <f>IF($A75="","",$G75*$H75)</f>
        <v/>
      </c>
      <c r="J75" s="35">
        <f>IF($A75="","",$G75+$I75)</f>
        <v/>
      </c>
      <c r="K75" s="4" t="n"/>
      <c r="L75" s="31" t="n"/>
      <c r="M75" s="35">
        <f>IF($A75="","",MAX(0,$J75+$Q75-$R75-$L75))</f>
        <v/>
      </c>
      <c r="N75" s="13">
        <f>IF($A75="","",IF($M75=0,"Paid",IF($L75=0,"Unpaid","Part-paid")))</f>
        <v/>
      </c>
      <c r="O75" s="30" t="n"/>
      <c r="P75" s="4" t="n"/>
      <c r="Q75" s="31" t="n"/>
      <c r="R75" s="31" t="n"/>
      <c r="S75" s="35">
        <f>IF($A75="","",$J75+$Q75-$R75)</f>
        <v/>
      </c>
      <c r="T75" s="36">
        <f>IF($A75="","",IF($S75=0,0,$L75/$S75))</f>
        <v/>
      </c>
      <c r="U75" s="5" t="n"/>
    </row>
    <row r="76">
      <c r="A76" s="4" t="n"/>
      <c r="B76" s="5" t="n"/>
      <c r="C76" s="4" t="n"/>
      <c r="D76" s="5" t="n"/>
      <c r="E76" s="5" t="n"/>
      <c r="F76" s="30" t="n"/>
      <c r="G76" s="31" t="n"/>
      <c r="H76" s="32" t="n"/>
      <c r="I76" s="33">
        <f>IF($A76="","",$G76*$H76)</f>
        <v/>
      </c>
      <c r="J76" s="33">
        <f>IF($A76="","",$G76+$I76)</f>
        <v/>
      </c>
      <c r="K76" s="4" t="n"/>
      <c r="L76" s="31" t="n"/>
      <c r="M76" s="33">
        <f>IF($A76="","",MAX(0,$J76+$Q76-$R76-$L76))</f>
        <v/>
      </c>
      <c r="N76" s="10">
        <f>IF($A76="","",IF($M76=0,"Paid",IF($L76=0,"Unpaid","Part-paid")))</f>
        <v/>
      </c>
      <c r="O76" s="30" t="n"/>
      <c r="P76" s="4" t="n"/>
      <c r="Q76" s="31" t="n"/>
      <c r="R76" s="31" t="n"/>
      <c r="S76" s="33">
        <f>IF($A76="","",$J76+$Q76-$R76)</f>
        <v/>
      </c>
      <c r="T76" s="34">
        <f>IF($A76="","",IF($S76=0,0,$L76/$S76))</f>
        <v/>
      </c>
      <c r="U76" s="5" t="n"/>
    </row>
    <row r="77">
      <c r="A77" s="4" t="n"/>
      <c r="B77" s="5" t="n"/>
      <c r="C77" s="4" t="n"/>
      <c r="D77" s="5" t="n"/>
      <c r="E77" s="5" t="n"/>
      <c r="F77" s="30" t="n"/>
      <c r="G77" s="31" t="n"/>
      <c r="H77" s="32" t="n"/>
      <c r="I77" s="35">
        <f>IF($A77="","",$G77*$H77)</f>
        <v/>
      </c>
      <c r="J77" s="35">
        <f>IF($A77="","",$G77+$I77)</f>
        <v/>
      </c>
      <c r="K77" s="4" t="n"/>
      <c r="L77" s="31" t="n"/>
      <c r="M77" s="35">
        <f>IF($A77="","",MAX(0,$J77+$Q77-$R77-$L77))</f>
        <v/>
      </c>
      <c r="N77" s="13">
        <f>IF($A77="","",IF($M77=0,"Paid",IF($L77=0,"Unpaid","Part-paid")))</f>
        <v/>
      </c>
      <c r="O77" s="30" t="n"/>
      <c r="P77" s="4" t="n"/>
      <c r="Q77" s="31" t="n"/>
      <c r="R77" s="31" t="n"/>
      <c r="S77" s="35">
        <f>IF($A77="","",$J77+$Q77-$R77)</f>
        <v/>
      </c>
      <c r="T77" s="36">
        <f>IF($A77="","",IF($S77=0,0,$L77/$S77))</f>
        <v/>
      </c>
      <c r="U77" s="5" t="n"/>
    </row>
    <row r="78">
      <c r="A78" s="4" t="n"/>
      <c r="B78" s="5" t="n"/>
      <c r="C78" s="4" t="n"/>
      <c r="D78" s="5" t="n"/>
      <c r="E78" s="5" t="n"/>
      <c r="F78" s="30" t="n"/>
      <c r="G78" s="31" t="n"/>
      <c r="H78" s="32" t="n"/>
      <c r="I78" s="33">
        <f>IF($A78="","",$G78*$H78)</f>
        <v/>
      </c>
      <c r="J78" s="33">
        <f>IF($A78="","",$G78+$I78)</f>
        <v/>
      </c>
      <c r="K78" s="4" t="n"/>
      <c r="L78" s="31" t="n"/>
      <c r="M78" s="33">
        <f>IF($A78="","",MAX(0,$J78+$Q78-$R78-$L78))</f>
        <v/>
      </c>
      <c r="N78" s="10">
        <f>IF($A78="","",IF($M78=0,"Paid",IF($L78=0,"Unpaid","Part-paid")))</f>
        <v/>
      </c>
      <c r="O78" s="30" t="n"/>
      <c r="P78" s="4" t="n"/>
      <c r="Q78" s="31" t="n"/>
      <c r="R78" s="31" t="n"/>
      <c r="S78" s="33">
        <f>IF($A78="","",$J78+$Q78-$R78)</f>
        <v/>
      </c>
      <c r="T78" s="34">
        <f>IF($A78="","",IF($S78=0,0,$L78/$S78))</f>
        <v/>
      </c>
      <c r="U78" s="5" t="n"/>
    </row>
    <row r="79">
      <c r="A79" s="4" t="n"/>
      <c r="B79" s="5" t="n"/>
      <c r="C79" s="4" t="n"/>
      <c r="D79" s="5" t="n"/>
      <c r="E79" s="5" t="n"/>
      <c r="F79" s="30" t="n"/>
      <c r="G79" s="31" t="n"/>
      <c r="H79" s="32" t="n"/>
      <c r="I79" s="35">
        <f>IF($A79="","",$G79*$H79)</f>
        <v/>
      </c>
      <c r="J79" s="35">
        <f>IF($A79="","",$G79+$I79)</f>
        <v/>
      </c>
      <c r="K79" s="4" t="n"/>
      <c r="L79" s="31" t="n"/>
      <c r="M79" s="35">
        <f>IF($A79="","",MAX(0,$J79+$Q79-$R79-$L79))</f>
        <v/>
      </c>
      <c r="N79" s="13">
        <f>IF($A79="","",IF($M79=0,"Paid",IF($L79=0,"Unpaid","Part-paid")))</f>
        <v/>
      </c>
      <c r="O79" s="30" t="n"/>
      <c r="P79" s="4" t="n"/>
      <c r="Q79" s="31" t="n"/>
      <c r="R79" s="31" t="n"/>
      <c r="S79" s="35">
        <f>IF($A79="","",$J79+$Q79-$R79)</f>
        <v/>
      </c>
      <c r="T79" s="36">
        <f>IF($A79="","",IF($S79=0,0,$L79/$S79))</f>
        <v/>
      </c>
      <c r="U79" s="5" t="n"/>
    </row>
    <row r="80">
      <c r="A80" s="4" t="n"/>
      <c r="B80" s="5" t="n"/>
      <c r="C80" s="4" t="n"/>
      <c r="D80" s="5" t="n"/>
      <c r="E80" s="5" t="n"/>
      <c r="F80" s="30" t="n"/>
      <c r="G80" s="31" t="n"/>
      <c r="H80" s="32" t="n"/>
      <c r="I80" s="33">
        <f>IF($A80="","",$G80*$H80)</f>
        <v/>
      </c>
      <c r="J80" s="33">
        <f>IF($A80="","",$G80+$I80)</f>
        <v/>
      </c>
      <c r="K80" s="4" t="n"/>
      <c r="L80" s="31" t="n"/>
      <c r="M80" s="33">
        <f>IF($A80="","",MAX(0,$J80+$Q80-$R80-$L80))</f>
        <v/>
      </c>
      <c r="N80" s="10">
        <f>IF($A80="","",IF($M80=0,"Paid",IF($L80=0,"Unpaid","Part-paid")))</f>
        <v/>
      </c>
      <c r="O80" s="30" t="n"/>
      <c r="P80" s="4" t="n"/>
      <c r="Q80" s="31" t="n"/>
      <c r="R80" s="31" t="n"/>
      <c r="S80" s="33">
        <f>IF($A80="","",$J80+$Q80-$R80)</f>
        <v/>
      </c>
      <c r="T80" s="34">
        <f>IF($A80="","",IF($S80=0,0,$L80/$S80))</f>
        <v/>
      </c>
      <c r="U80" s="5" t="n"/>
    </row>
    <row r="81">
      <c r="A81" s="4" t="n"/>
      <c r="B81" s="5" t="n"/>
      <c r="C81" s="4" t="n"/>
      <c r="D81" s="5" t="n"/>
      <c r="E81" s="5" t="n"/>
      <c r="F81" s="30" t="n"/>
      <c r="G81" s="31" t="n"/>
      <c r="H81" s="32" t="n"/>
      <c r="I81" s="35">
        <f>IF($A81="","",$G81*$H81)</f>
        <v/>
      </c>
      <c r="J81" s="35">
        <f>IF($A81="","",$G81+$I81)</f>
        <v/>
      </c>
      <c r="K81" s="4" t="n"/>
      <c r="L81" s="31" t="n"/>
      <c r="M81" s="35">
        <f>IF($A81="","",MAX(0,$J81+$Q81-$R81-$L81))</f>
        <v/>
      </c>
      <c r="N81" s="13">
        <f>IF($A81="","",IF($M81=0,"Paid",IF($L81=0,"Unpaid","Part-paid")))</f>
        <v/>
      </c>
      <c r="O81" s="30" t="n"/>
      <c r="P81" s="4" t="n"/>
      <c r="Q81" s="31" t="n"/>
      <c r="R81" s="31" t="n"/>
      <c r="S81" s="35">
        <f>IF($A81="","",$J81+$Q81-$R81)</f>
        <v/>
      </c>
      <c r="T81" s="36">
        <f>IF($A81="","",IF($S81=0,0,$L81/$S81))</f>
        <v/>
      </c>
      <c r="U81" s="5" t="n"/>
    </row>
    <row r="82">
      <c r="A82" s="4" t="n"/>
      <c r="B82" s="5" t="n"/>
      <c r="C82" s="4" t="n"/>
      <c r="D82" s="5" t="n"/>
      <c r="E82" s="5" t="n"/>
      <c r="F82" s="30" t="n"/>
      <c r="G82" s="31" t="n"/>
      <c r="H82" s="32" t="n"/>
      <c r="I82" s="33">
        <f>IF($A82="","",$G82*$H82)</f>
        <v/>
      </c>
      <c r="J82" s="33">
        <f>IF($A82="","",$G82+$I82)</f>
        <v/>
      </c>
      <c r="K82" s="4" t="n"/>
      <c r="L82" s="31" t="n"/>
      <c r="M82" s="33">
        <f>IF($A82="","",MAX(0,$J82+$Q82-$R82-$L82))</f>
        <v/>
      </c>
      <c r="N82" s="10">
        <f>IF($A82="","",IF($M82=0,"Paid",IF($L82=0,"Unpaid","Part-paid")))</f>
        <v/>
      </c>
      <c r="O82" s="30" t="n"/>
      <c r="P82" s="4" t="n"/>
      <c r="Q82" s="31" t="n"/>
      <c r="R82" s="31" t="n"/>
      <c r="S82" s="33">
        <f>IF($A82="","",$J82+$Q82-$R82)</f>
        <v/>
      </c>
      <c r="T82" s="34">
        <f>IF($A82="","",IF($S82=0,0,$L82/$S82))</f>
        <v/>
      </c>
      <c r="U82" s="5" t="n"/>
    </row>
    <row r="83">
      <c r="A83" s="4" t="n"/>
      <c r="B83" s="5" t="n"/>
      <c r="C83" s="4" t="n"/>
      <c r="D83" s="5" t="n"/>
      <c r="E83" s="5" t="n"/>
      <c r="F83" s="30" t="n"/>
      <c r="G83" s="31" t="n"/>
      <c r="H83" s="32" t="n"/>
      <c r="I83" s="35">
        <f>IF($A83="","",$G83*$H83)</f>
        <v/>
      </c>
      <c r="J83" s="35">
        <f>IF($A83="","",$G83+$I83)</f>
        <v/>
      </c>
      <c r="K83" s="4" t="n"/>
      <c r="L83" s="31" t="n"/>
      <c r="M83" s="35">
        <f>IF($A83="","",MAX(0,$J83+$Q83-$R83-$L83))</f>
        <v/>
      </c>
      <c r="N83" s="13">
        <f>IF($A83="","",IF($M83=0,"Paid",IF($L83=0,"Unpaid","Part-paid")))</f>
        <v/>
      </c>
      <c r="O83" s="30" t="n"/>
      <c r="P83" s="4" t="n"/>
      <c r="Q83" s="31" t="n"/>
      <c r="R83" s="31" t="n"/>
      <c r="S83" s="35">
        <f>IF($A83="","",$J83+$Q83-$R83)</f>
        <v/>
      </c>
      <c r="T83" s="36">
        <f>IF($A83="","",IF($S83=0,0,$L83/$S83))</f>
        <v/>
      </c>
      <c r="U83" s="5" t="n"/>
    </row>
    <row r="84">
      <c r="A84" s="4" t="n"/>
      <c r="B84" s="5" t="n"/>
      <c r="C84" s="4" t="n"/>
      <c r="D84" s="5" t="n"/>
      <c r="E84" s="5" t="n"/>
      <c r="F84" s="30" t="n"/>
      <c r="G84" s="31" t="n"/>
      <c r="H84" s="32" t="n"/>
      <c r="I84" s="33">
        <f>IF($A84="","",$G84*$H84)</f>
        <v/>
      </c>
      <c r="J84" s="33">
        <f>IF($A84="","",$G84+$I84)</f>
        <v/>
      </c>
      <c r="K84" s="4" t="n"/>
      <c r="L84" s="31" t="n"/>
      <c r="M84" s="33">
        <f>IF($A84="","",MAX(0,$J84+$Q84-$R84-$L84))</f>
        <v/>
      </c>
      <c r="N84" s="10">
        <f>IF($A84="","",IF($M84=0,"Paid",IF($L84=0,"Unpaid","Part-paid")))</f>
        <v/>
      </c>
      <c r="O84" s="30" t="n"/>
      <c r="P84" s="4" t="n"/>
      <c r="Q84" s="31" t="n"/>
      <c r="R84" s="31" t="n"/>
      <c r="S84" s="33">
        <f>IF($A84="","",$J84+$Q84-$R84)</f>
        <v/>
      </c>
      <c r="T84" s="34">
        <f>IF($A84="","",IF($S84=0,0,$L84/$S84))</f>
        <v/>
      </c>
      <c r="U84" s="5" t="n"/>
    </row>
    <row r="85">
      <c r="A85" s="4" t="n"/>
      <c r="B85" s="5" t="n"/>
      <c r="C85" s="4" t="n"/>
      <c r="D85" s="5" t="n"/>
      <c r="E85" s="5" t="n"/>
      <c r="F85" s="30" t="n"/>
      <c r="G85" s="31" t="n"/>
      <c r="H85" s="32" t="n"/>
      <c r="I85" s="35">
        <f>IF($A85="","",$G85*$H85)</f>
        <v/>
      </c>
      <c r="J85" s="35">
        <f>IF($A85="","",$G85+$I85)</f>
        <v/>
      </c>
      <c r="K85" s="4" t="n"/>
      <c r="L85" s="31" t="n"/>
      <c r="M85" s="35">
        <f>IF($A85="","",MAX(0,$J85+$Q85-$R85-$L85))</f>
        <v/>
      </c>
      <c r="N85" s="13">
        <f>IF($A85="","",IF($M85=0,"Paid",IF($L85=0,"Unpaid","Part-paid")))</f>
        <v/>
      </c>
      <c r="O85" s="30" t="n"/>
      <c r="P85" s="4" t="n"/>
      <c r="Q85" s="31" t="n"/>
      <c r="R85" s="31" t="n"/>
      <c r="S85" s="35">
        <f>IF($A85="","",$J85+$Q85-$R85)</f>
        <v/>
      </c>
      <c r="T85" s="36">
        <f>IF($A85="","",IF($S85=0,0,$L85/$S85))</f>
        <v/>
      </c>
      <c r="U85" s="5" t="n"/>
    </row>
    <row r="86">
      <c r="A86" s="4" t="n"/>
      <c r="B86" s="5" t="n"/>
      <c r="C86" s="4" t="n"/>
      <c r="D86" s="5" t="n"/>
      <c r="E86" s="5" t="n"/>
      <c r="F86" s="30" t="n"/>
      <c r="G86" s="31" t="n"/>
      <c r="H86" s="32" t="n"/>
      <c r="I86" s="33">
        <f>IF($A86="","",$G86*$H86)</f>
        <v/>
      </c>
      <c r="J86" s="33">
        <f>IF($A86="","",$G86+$I86)</f>
        <v/>
      </c>
      <c r="K86" s="4" t="n"/>
      <c r="L86" s="31" t="n"/>
      <c r="M86" s="33">
        <f>IF($A86="","",MAX(0,$J86+$Q86-$R86-$L86))</f>
        <v/>
      </c>
      <c r="N86" s="10">
        <f>IF($A86="","",IF($M86=0,"Paid",IF($L86=0,"Unpaid","Part-paid")))</f>
        <v/>
      </c>
      <c r="O86" s="30" t="n"/>
      <c r="P86" s="4" t="n"/>
      <c r="Q86" s="31" t="n"/>
      <c r="R86" s="31" t="n"/>
      <c r="S86" s="33">
        <f>IF($A86="","",$J86+$Q86-$R86)</f>
        <v/>
      </c>
      <c r="T86" s="34">
        <f>IF($A86="","",IF($S86=0,0,$L86/$S86))</f>
        <v/>
      </c>
      <c r="U86" s="5" t="n"/>
    </row>
    <row r="87">
      <c r="A87" s="4" t="n"/>
      <c r="B87" s="5" t="n"/>
      <c r="C87" s="4" t="n"/>
      <c r="D87" s="5" t="n"/>
      <c r="E87" s="5" t="n"/>
      <c r="F87" s="30" t="n"/>
      <c r="G87" s="31" t="n"/>
      <c r="H87" s="32" t="n"/>
      <c r="I87" s="35">
        <f>IF($A87="","",$G87*$H87)</f>
        <v/>
      </c>
      <c r="J87" s="35">
        <f>IF($A87="","",$G87+$I87)</f>
        <v/>
      </c>
      <c r="K87" s="4" t="n"/>
      <c r="L87" s="31" t="n"/>
      <c r="M87" s="35">
        <f>IF($A87="","",MAX(0,$J87+$Q87-$R87-$L87))</f>
        <v/>
      </c>
      <c r="N87" s="13">
        <f>IF($A87="","",IF($M87=0,"Paid",IF($L87=0,"Unpaid","Part-paid")))</f>
        <v/>
      </c>
      <c r="O87" s="30" t="n"/>
      <c r="P87" s="4" t="n"/>
      <c r="Q87" s="31" t="n"/>
      <c r="R87" s="31" t="n"/>
      <c r="S87" s="35">
        <f>IF($A87="","",$J87+$Q87-$R87)</f>
        <v/>
      </c>
      <c r="T87" s="36">
        <f>IF($A87="","",IF($S87=0,0,$L87/$S87))</f>
        <v/>
      </c>
      <c r="U87" s="5" t="n"/>
    </row>
    <row r="88">
      <c r="A88" s="4" t="n"/>
      <c r="B88" s="5" t="n"/>
      <c r="C88" s="4" t="n"/>
      <c r="D88" s="5" t="n"/>
      <c r="E88" s="5" t="n"/>
      <c r="F88" s="30" t="n"/>
      <c r="G88" s="31" t="n"/>
      <c r="H88" s="32" t="n"/>
      <c r="I88" s="33">
        <f>IF($A88="","",$G88*$H88)</f>
        <v/>
      </c>
      <c r="J88" s="33">
        <f>IF($A88="","",$G88+$I88)</f>
        <v/>
      </c>
      <c r="K88" s="4" t="n"/>
      <c r="L88" s="31" t="n"/>
      <c r="M88" s="33">
        <f>IF($A88="","",MAX(0,$J88+$Q88-$R88-$L88))</f>
        <v/>
      </c>
      <c r="N88" s="10">
        <f>IF($A88="","",IF($M88=0,"Paid",IF($L88=0,"Unpaid","Part-paid")))</f>
        <v/>
      </c>
      <c r="O88" s="30" t="n"/>
      <c r="P88" s="4" t="n"/>
      <c r="Q88" s="31" t="n"/>
      <c r="R88" s="31" t="n"/>
      <c r="S88" s="33">
        <f>IF($A88="","",$J88+$Q88-$R88)</f>
        <v/>
      </c>
      <c r="T88" s="34">
        <f>IF($A88="","",IF($S88=0,0,$L88/$S88))</f>
        <v/>
      </c>
      <c r="U88" s="5" t="n"/>
    </row>
    <row r="89">
      <c r="A89" s="4" t="n"/>
      <c r="B89" s="5" t="n"/>
      <c r="C89" s="4" t="n"/>
      <c r="D89" s="5" t="n"/>
      <c r="E89" s="5" t="n"/>
      <c r="F89" s="30" t="n"/>
      <c r="G89" s="31" t="n"/>
      <c r="H89" s="32" t="n"/>
      <c r="I89" s="35">
        <f>IF($A89="","",$G89*$H89)</f>
        <v/>
      </c>
      <c r="J89" s="35">
        <f>IF($A89="","",$G89+$I89)</f>
        <v/>
      </c>
      <c r="K89" s="4" t="n"/>
      <c r="L89" s="31" t="n"/>
      <c r="M89" s="35">
        <f>IF($A89="","",MAX(0,$J89+$Q89-$R89-$L89))</f>
        <v/>
      </c>
      <c r="N89" s="13">
        <f>IF($A89="","",IF($M89=0,"Paid",IF($L89=0,"Unpaid","Part-paid")))</f>
        <v/>
      </c>
      <c r="O89" s="30" t="n"/>
      <c r="P89" s="4" t="n"/>
      <c r="Q89" s="31" t="n"/>
      <c r="R89" s="31" t="n"/>
      <c r="S89" s="35">
        <f>IF($A89="","",$J89+$Q89-$R89)</f>
        <v/>
      </c>
      <c r="T89" s="36">
        <f>IF($A89="","",IF($S89=0,0,$L89/$S89))</f>
        <v/>
      </c>
      <c r="U89" s="5" t="n"/>
    </row>
    <row r="90">
      <c r="A90" s="4" t="n"/>
      <c r="B90" s="5" t="n"/>
      <c r="C90" s="4" t="n"/>
      <c r="D90" s="5" t="n"/>
      <c r="E90" s="5" t="n"/>
      <c r="F90" s="30" t="n"/>
      <c r="G90" s="31" t="n"/>
      <c r="H90" s="32" t="n"/>
      <c r="I90" s="33">
        <f>IF($A90="","",$G90*$H90)</f>
        <v/>
      </c>
      <c r="J90" s="33">
        <f>IF($A90="","",$G90+$I90)</f>
        <v/>
      </c>
      <c r="K90" s="4" t="n"/>
      <c r="L90" s="31" t="n"/>
      <c r="M90" s="33">
        <f>IF($A90="","",MAX(0,$J90+$Q90-$R90-$L90))</f>
        <v/>
      </c>
      <c r="N90" s="10">
        <f>IF($A90="","",IF($M90=0,"Paid",IF($L90=0,"Unpaid","Part-paid")))</f>
        <v/>
      </c>
      <c r="O90" s="30" t="n"/>
      <c r="P90" s="4" t="n"/>
      <c r="Q90" s="31" t="n"/>
      <c r="R90" s="31" t="n"/>
      <c r="S90" s="33">
        <f>IF($A90="","",$J90+$Q90-$R90)</f>
        <v/>
      </c>
      <c r="T90" s="34">
        <f>IF($A90="","",IF($S90=0,0,$L90/$S90))</f>
        <v/>
      </c>
      <c r="U90" s="5" t="n"/>
    </row>
    <row r="91">
      <c r="A91" s="4" t="n"/>
      <c r="B91" s="5" t="n"/>
      <c r="C91" s="4" t="n"/>
      <c r="D91" s="5" t="n"/>
      <c r="E91" s="5" t="n"/>
      <c r="F91" s="30" t="n"/>
      <c r="G91" s="31" t="n"/>
      <c r="H91" s="32" t="n"/>
      <c r="I91" s="35">
        <f>IF($A91="","",$G91*$H91)</f>
        <v/>
      </c>
      <c r="J91" s="35">
        <f>IF($A91="","",$G91+$I91)</f>
        <v/>
      </c>
      <c r="K91" s="4" t="n"/>
      <c r="L91" s="31" t="n"/>
      <c r="M91" s="35">
        <f>IF($A91="","",MAX(0,$J91+$Q91-$R91-$L91))</f>
        <v/>
      </c>
      <c r="N91" s="13">
        <f>IF($A91="","",IF($M91=0,"Paid",IF($L91=0,"Unpaid","Part-paid")))</f>
        <v/>
      </c>
      <c r="O91" s="30" t="n"/>
      <c r="P91" s="4" t="n"/>
      <c r="Q91" s="31" t="n"/>
      <c r="R91" s="31" t="n"/>
      <c r="S91" s="35">
        <f>IF($A91="","",$J91+$Q91-$R91)</f>
        <v/>
      </c>
      <c r="T91" s="36">
        <f>IF($A91="","",IF($S91=0,0,$L91/$S91))</f>
        <v/>
      </c>
      <c r="U91" s="5" t="n"/>
    </row>
    <row r="92">
      <c r="A92" s="4" t="n"/>
      <c r="B92" s="5" t="n"/>
      <c r="C92" s="4" t="n"/>
      <c r="D92" s="5" t="n"/>
      <c r="E92" s="5" t="n"/>
      <c r="F92" s="30" t="n"/>
      <c r="G92" s="31" t="n"/>
      <c r="H92" s="32" t="n"/>
      <c r="I92" s="33">
        <f>IF($A92="","",$G92*$H92)</f>
        <v/>
      </c>
      <c r="J92" s="33">
        <f>IF($A92="","",$G92+$I92)</f>
        <v/>
      </c>
      <c r="K92" s="4" t="n"/>
      <c r="L92" s="31" t="n"/>
      <c r="M92" s="33">
        <f>IF($A92="","",MAX(0,$J92+$Q92-$R92-$L92))</f>
        <v/>
      </c>
      <c r="N92" s="10">
        <f>IF($A92="","",IF($M92=0,"Paid",IF($L92=0,"Unpaid","Part-paid")))</f>
        <v/>
      </c>
      <c r="O92" s="30" t="n"/>
      <c r="P92" s="4" t="n"/>
      <c r="Q92" s="31" t="n"/>
      <c r="R92" s="31" t="n"/>
      <c r="S92" s="33">
        <f>IF($A92="","",$J92+$Q92-$R92)</f>
        <v/>
      </c>
      <c r="T92" s="34">
        <f>IF($A92="","",IF($S92=0,0,$L92/$S92))</f>
        <v/>
      </c>
      <c r="U92" s="5" t="n"/>
    </row>
    <row r="93">
      <c r="A93" s="4" t="n"/>
      <c r="B93" s="5" t="n"/>
      <c r="C93" s="4" t="n"/>
      <c r="D93" s="5" t="n"/>
      <c r="E93" s="5" t="n"/>
      <c r="F93" s="30" t="n"/>
      <c r="G93" s="31" t="n"/>
      <c r="H93" s="32" t="n"/>
      <c r="I93" s="35">
        <f>IF($A93="","",$G93*$H93)</f>
        <v/>
      </c>
      <c r="J93" s="35">
        <f>IF($A93="","",$G93+$I93)</f>
        <v/>
      </c>
      <c r="K93" s="4" t="n"/>
      <c r="L93" s="31" t="n"/>
      <c r="M93" s="35">
        <f>IF($A93="","",MAX(0,$J93+$Q93-$R93-$L93))</f>
        <v/>
      </c>
      <c r="N93" s="13">
        <f>IF($A93="","",IF($M93=0,"Paid",IF($L93=0,"Unpaid","Part-paid")))</f>
        <v/>
      </c>
      <c r="O93" s="30" t="n"/>
      <c r="P93" s="4" t="n"/>
      <c r="Q93" s="31" t="n"/>
      <c r="R93" s="31" t="n"/>
      <c r="S93" s="35">
        <f>IF($A93="","",$J93+$Q93-$R93)</f>
        <v/>
      </c>
      <c r="T93" s="36">
        <f>IF($A93="","",IF($S93=0,0,$L93/$S93))</f>
        <v/>
      </c>
      <c r="U93" s="5" t="n"/>
    </row>
    <row r="94">
      <c r="A94" s="4" t="n"/>
      <c r="B94" s="5" t="n"/>
      <c r="C94" s="4" t="n"/>
      <c r="D94" s="5" t="n"/>
      <c r="E94" s="5" t="n"/>
      <c r="F94" s="30" t="n"/>
      <c r="G94" s="31" t="n"/>
      <c r="H94" s="32" t="n"/>
      <c r="I94" s="33">
        <f>IF($A94="","",$G94*$H94)</f>
        <v/>
      </c>
      <c r="J94" s="33">
        <f>IF($A94="","",$G94+$I94)</f>
        <v/>
      </c>
      <c r="K94" s="4" t="n"/>
      <c r="L94" s="31" t="n"/>
      <c r="M94" s="33">
        <f>IF($A94="","",MAX(0,$J94+$Q94-$R94-$L94))</f>
        <v/>
      </c>
      <c r="N94" s="10">
        <f>IF($A94="","",IF($M94=0,"Paid",IF($L94=0,"Unpaid","Part-paid")))</f>
        <v/>
      </c>
      <c r="O94" s="30" t="n"/>
      <c r="P94" s="4" t="n"/>
      <c r="Q94" s="31" t="n"/>
      <c r="R94" s="31" t="n"/>
      <c r="S94" s="33">
        <f>IF($A94="","",$J94+$Q94-$R94)</f>
        <v/>
      </c>
      <c r="T94" s="34">
        <f>IF($A94="","",IF($S94=0,0,$L94/$S94))</f>
        <v/>
      </c>
      <c r="U94" s="5" t="n"/>
    </row>
    <row r="95">
      <c r="A95" s="4" t="n"/>
      <c r="B95" s="5" t="n"/>
      <c r="C95" s="4" t="n"/>
      <c r="D95" s="5" t="n"/>
      <c r="E95" s="5" t="n"/>
      <c r="F95" s="30" t="n"/>
      <c r="G95" s="31" t="n"/>
      <c r="H95" s="32" t="n"/>
      <c r="I95" s="35">
        <f>IF($A95="","",$G95*$H95)</f>
        <v/>
      </c>
      <c r="J95" s="35">
        <f>IF($A95="","",$G95+$I95)</f>
        <v/>
      </c>
      <c r="K95" s="4" t="n"/>
      <c r="L95" s="31" t="n"/>
      <c r="M95" s="35">
        <f>IF($A95="","",MAX(0,$J95+$Q95-$R95-$L95))</f>
        <v/>
      </c>
      <c r="N95" s="13">
        <f>IF($A95="","",IF($M95=0,"Paid",IF($L95=0,"Unpaid","Part-paid")))</f>
        <v/>
      </c>
      <c r="O95" s="30" t="n"/>
      <c r="P95" s="4" t="n"/>
      <c r="Q95" s="31" t="n"/>
      <c r="R95" s="31" t="n"/>
      <c r="S95" s="35">
        <f>IF($A95="","",$J95+$Q95-$R95)</f>
        <v/>
      </c>
      <c r="T95" s="36">
        <f>IF($A95="","",IF($S95=0,0,$L95/$S95))</f>
        <v/>
      </c>
      <c r="U95" s="5" t="n"/>
    </row>
    <row r="96">
      <c r="A96" s="4" t="n"/>
      <c r="B96" s="5" t="n"/>
      <c r="C96" s="4" t="n"/>
      <c r="D96" s="5" t="n"/>
      <c r="E96" s="5" t="n"/>
      <c r="F96" s="30" t="n"/>
      <c r="G96" s="31" t="n"/>
      <c r="H96" s="32" t="n"/>
      <c r="I96" s="33">
        <f>IF($A96="","",$G96*$H96)</f>
        <v/>
      </c>
      <c r="J96" s="33">
        <f>IF($A96="","",$G96+$I96)</f>
        <v/>
      </c>
      <c r="K96" s="4" t="n"/>
      <c r="L96" s="31" t="n"/>
      <c r="M96" s="33">
        <f>IF($A96="","",MAX(0,$J96+$Q96-$R96-$L96))</f>
        <v/>
      </c>
      <c r="N96" s="10">
        <f>IF($A96="","",IF($M96=0,"Paid",IF($L96=0,"Unpaid","Part-paid")))</f>
        <v/>
      </c>
      <c r="O96" s="30" t="n"/>
      <c r="P96" s="4" t="n"/>
      <c r="Q96" s="31" t="n"/>
      <c r="R96" s="31" t="n"/>
      <c r="S96" s="33">
        <f>IF($A96="","",$J96+$Q96-$R96)</f>
        <v/>
      </c>
      <c r="T96" s="34">
        <f>IF($A96="","",IF($S96=0,0,$L96/$S96))</f>
        <v/>
      </c>
      <c r="U96" s="5" t="n"/>
    </row>
    <row r="97">
      <c r="A97" s="4" t="n"/>
      <c r="B97" s="5" t="n"/>
      <c r="C97" s="4" t="n"/>
      <c r="D97" s="5" t="n"/>
      <c r="E97" s="5" t="n"/>
      <c r="F97" s="30" t="n"/>
      <c r="G97" s="31" t="n"/>
      <c r="H97" s="32" t="n"/>
      <c r="I97" s="35">
        <f>IF($A97="","",$G97*$H97)</f>
        <v/>
      </c>
      <c r="J97" s="35">
        <f>IF($A97="","",$G97+$I97)</f>
        <v/>
      </c>
      <c r="K97" s="4" t="n"/>
      <c r="L97" s="31" t="n"/>
      <c r="M97" s="35">
        <f>IF($A97="","",MAX(0,$J97+$Q97-$R97-$L97))</f>
        <v/>
      </c>
      <c r="N97" s="13">
        <f>IF($A97="","",IF($M97=0,"Paid",IF($L97=0,"Unpaid","Part-paid")))</f>
        <v/>
      </c>
      <c r="O97" s="30" t="n"/>
      <c r="P97" s="4" t="n"/>
      <c r="Q97" s="31" t="n"/>
      <c r="R97" s="31" t="n"/>
      <c r="S97" s="35">
        <f>IF($A97="","",$J97+$Q97-$R97)</f>
        <v/>
      </c>
      <c r="T97" s="36">
        <f>IF($A97="","",IF($S97=0,0,$L97/$S97))</f>
        <v/>
      </c>
      <c r="U97" s="5" t="n"/>
    </row>
    <row r="98">
      <c r="A98" s="4" t="n"/>
      <c r="B98" s="5" t="n"/>
      <c r="C98" s="4" t="n"/>
      <c r="D98" s="5" t="n"/>
      <c r="E98" s="5" t="n"/>
      <c r="F98" s="30" t="n"/>
      <c r="G98" s="31" t="n"/>
      <c r="H98" s="32" t="n"/>
      <c r="I98" s="33">
        <f>IF($A98="","",$G98*$H98)</f>
        <v/>
      </c>
      <c r="J98" s="33">
        <f>IF($A98="","",$G98+$I98)</f>
        <v/>
      </c>
      <c r="K98" s="4" t="n"/>
      <c r="L98" s="31" t="n"/>
      <c r="M98" s="33">
        <f>IF($A98="","",MAX(0,$J98+$Q98-$R98-$L98))</f>
        <v/>
      </c>
      <c r="N98" s="10">
        <f>IF($A98="","",IF($M98=0,"Paid",IF($L98=0,"Unpaid","Part-paid")))</f>
        <v/>
      </c>
      <c r="O98" s="30" t="n"/>
      <c r="P98" s="4" t="n"/>
      <c r="Q98" s="31" t="n"/>
      <c r="R98" s="31" t="n"/>
      <c r="S98" s="33">
        <f>IF($A98="","",$J98+$Q98-$R98)</f>
        <v/>
      </c>
      <c r="T98" s="34">
        <f>IF($A98="","",IF($S98=0,0,$L98/$S98))</f>
        <v/>
      </c>
      <c r="U98" s="5" t="n"/>
    </row>
    <row r="99">
      <c r="A99" s="4" t="n"/>
      <c r="B99" s="5" t="n"/>
      <c r="C99" s="4" t="n"/>
      <c r="D99" s="5" t="n"/>
      <c r="E99" s="5" t="n"/>
      <c r="F99" s="30" t="n"/>
      <c r="G99" s="31" t="n"/>
      <c r="H99" s="32" t="n"/>
      <c r="I99" s="35">
        <f>IF($A99="","",$G99*$H99)</f>
        <v/>
      </c>
      <c r="J99" s="35">
        <f>IF($A99="","",$G99+$I99)</f>
        <v/>
      </c>
      <c r="K99" s="4" t="n"/>
      <c r="L99" s="31" t="n"/>
      <c r="M99" s="35">
        <f>IF($A99="","",MAX(0,$J99+$Q99-$R99-$L99))</f>
        <v/>
      </c>
      <c r="N99" s="13">
        <f>IF($A99="","",IF($M99=0,"Paid",IF($L99=0,"Unpaid","Part-paid")))</f>
        <v/>
      </c>
      <c r="O99" s="30" t="n"/>
      <c r="P99" s="4" t="n"/>
      <c r="Q99" s="31" t="n"/>
      <c r="R99" s="31" t="n"/>
      <c r="S99" s="35">
        <f>IF($A99="","",$J99+$Q99-$R99)</f>
        <v/>
      </c>
      <c r="T99" s="36">
        <f>IF($A99="","",IF($S99=0,0,$L99/$S99))</f>
        <v/>
      </c>
      <c r="U99" s="5" t="n"/>
    </row>
    <row r="100">
      <c r="A100" s="4" t="n"/>
      <c r="B100" s="5" t="n"/>
      <c r="C100" s="4" t="n"/>
      <c r="D100" s="5" t="n"/>
      <c r="E100" s="5" t="n"/>
      <c r="F100" s="30" t="n"/>
      <c r="G100" s="31" t="n"/>
      <c r="H100" s="32" t="n"/>
      <c r="I100" s="33">
        <f>IF($A100="","",$G100*$H100)</f>
        <v/>
      </c>
      <c r="J100" s="33">
        <f>IF($A100="","",$G100+$I100)</f>
        <v/>
      </c>
      <c r="K100" s="4" t="n"/>
      <c r="L100" s="31" t="n"/>
      <c r="M100" s="33">
        <f>IF($A100="","",MAX(0,$J100+$Q100-$R100-$L100))</f>
        <v/>
      </c>
      <c r="N100" s="10">
        <f>IF($A100="","",IF($M100=0,"Paid",IF($L100=0,"Unpaid","Part-paid")))</f>
        <v/>
      </c>
      <c r="O100" s="30" t="n"/>
      <c r="P100" s="4" t="n"/>
      <c r="Q100" s="31" t="n"/>
      <c r="R100" s="31" t="n"/>
      <c r="S100" s="33">
        <f>IF($A100="","",$J100+$Q100-$R100)</f>
        <v/>
      </c>
      <c r="T100" s="34">
        <f>IF($A100="","",IF($S100=0,0,$L100/$S100))</f>
        <v/>
      </c>
      <c r="U100" s="5" t="n"/>
    </row>
    <row r="101">
      <c r="A101" s="4" t="n"/>
      <c r="B101" s="5" t="n"/>
      <c r="C101" s="4" t="n"/>
      <c r="D101" s="5" t="n"/>
      <c r="E101" s="5" t="n"/>
      <c r="F101" s="30" t="n"/>
      <c r="G101" s="31" t="n"/>
      <c r="H101" s="32" t="n"/>
      <c r="I101" s="35">
        <f>IF($A101="","",$G101*$H101)</f>
        <v/>
      </c>
      <c r="J101" s="35">
        <f>IF($A101="","",$G101+$I101)</f>
        <v/>
      </c>
      <c r="K101" s="4" t="n"/>
      <c r="L101" s="31" t="n"/>
      <c r="M101" s="35">
        <f>IF($A101="","",MAX(0,$J101+$Q101-$R101-$L101))</f>
        <v/>
      </c>
      <c r="N101" s="13">
        <f>IF($A101="","",IF($M101=0,"Paid",IF($L101=0,"Unpaid","Part-paid")))</f>
        <v/>
      </c>
      <c r="O101" s="30" t="n"/>
      <c r="P101" s="4" t="n"/>
      <c r="Q101" s="31" t="n"/>
      <c r="R101" s="31" t="n"/>
      <c r="S101" s="35">
        <f>IF($A101="","",$J101+$Q101-$R101)</f>
        <v/>
      </c>
      <c r="T101" s="36">
        <f>IF($A101="","",IF($S101=0,0,$L101/$S101))</f>
        <v/>
      </c>
      <c r="U101" s="5" t="n"/>
    </row>
    <row r="102">
      <c r="A102" s="4" t="n"/>
      <c r="B102" s="5" t="n"/>
      <c r="C102" s="4" t="n"/>
      <c r="D102" s="5" t="n"/>
      <c r="E102" s="5" t="n"/>
      <c r="F102" s="30" t="n"/>
      <c r="G102" s="31" t="n"/>
      <c r="H102" s="32" t="n"/>
      <c r="I102" s="33">
        <f>IF($A102="","",$G102*$H102)</f>
        <v/>
      </c>
      <c r="J102" s="33">
        <f>IF($A102="","",$G102+$I102)</f>
        <v/>
      </c>
      <c r="K102" s="4" t="n"/>
      <c r="L102" s="31" t="n"/>
      <c r="M102" s="33">
        <f>IF($A102="","",MAX(0,$J102+$Q102-$R102-$L102))</f>
        <v/>
      </c>
      <c r="N102" s="10">
        <f>IF($A102="","",IF($M102=0,"Paid",IF($L102=0,"Unpaid","Part-paid")))</f>
        <v/>
      </c>
      <c r="O102" s="30" t="n"/>
      <c r="P102" s="4" t="n"/>
      <c r="Q102" s="31" t="n"/>
      <c r="R102" s="31" t="n"/>
      <c r="S102" s="33">
        <f>IF($A102="","",$J102+$Q102-$R102)</f>
        <v/>
      </c>
      <c r="T102" s="34">
        <f>IF($A102="","",IF($S102=0,0,$L102/$S102))</f>
        <v/>
      </c>
      <c r="U102" s="5" t="n"/>
    </row>
    <row r="103">
      <c r="A103" s="4" t="n"/>
      <c r="B103" s="5" t="n"/>
      <c r="C103" s="4" t="n"/>
      <c r="D103" s="5" t="n"/>
      <c r="E103" s="5" t="n"/>
      <c r="F103" s="30" t="n"/>
      <c r="G103" s="31" t="n"/>
      <c r="H103" s="32" t="n"/>
      <c r="I103" s="35">
        <f>IF($A103="","",$G103*$H103)</f>
        <v/>
      </c>
      <c r="J103" s="35">
        <f>IF($A103="","",$G103+$I103)</f>
        <v/>
      </c>
      <c r="K103" s="4" t="n"/>
      <c r="L103" s="31" t="n"/>
      <c r="M103" s="35">
        <f>IF($A103="","",MAX(0,$J103+$Q103-$R103-$L103))</f>
        <v/>
      </c>
      <c r="N103" s="13">
        <f>IF($A103="","",IF($M103=0,"Paid",IF($L103=0,"Unpaid","Part-paid")))</f>
        <v/>
      </c>
      <c r="O103" s="30" t="n"/>
      <c r="P103" s="4" t="n"/>
      <c r="Q103" s="31" t="n"/>
      <c r="R103" s="31" t="n"/>
      <c r="S103" s="35">
        <f>IF($A103="","",$J103+$Q103-$R103)</f>
        <v/>
      </c>
      <c r="T103" s="36">
        <f>IF($A103="","",IF($S103=0,0,$L103/$S103))</f>
        <v/>
      </c>
      <c r="U103" s="5" t="n"/>
    </row>
  </sheetData>
  <autoFilter ref="A3:U103"/>
  <mergeCells count="1">
    <mergeCell ref="A1:U1"/>
  </mergeCells>
  <conditionalFormatting sqref="N4:N103">
    <cfRule type="expression" priority="1" dxfId="0" stopIfTrue="1">
      <formula>$N4="Paid"</formula>
    </cfRule>
    <cfRule type="expression" priority="2" dxfId="1" stopIfTrue="1">
      <formula>$N4="Part-paid"</formula>
    </cfRule>
    <cfRule type="expression" priority="3" dxfId="2" stopIfTrue="1">
      <formula>$N4="Unpaid"</formula>
    </cfRule>
  </conditionalFormatting>
  <conditionalFormatting sqref="M4:M103">
    <cfRule type="expression" priority="4" dxfId="2" stopIfTrue="1">
      <formula>AND($M4&gt;0,$A4&lt;&gt;"")</formula>
    </cfRule>
  </conditionalFormatting>
  <conditionalFormatting sqref="T4:T103">
    <cfRule type="expression" priority="5" dxfId="1" stopIfTrue="1">
      <formula>AND($T4&lt;0.5,$A4&lt;&gt;"")</formula>
    </cfRule>
  </conditionalFormatting>
  <dataValidations count="6">
    <dataValidation sqref="C4:C103" showErrorMessage="1" showInputMessage="1" allowBlank="1" type="list">
      <formula1>"U13,U15,U17,Colts,Women's,Men's Senior"</formula1>
    </dataValidation>
    <dataValidation sqref="D4:D103" showErrorMessage="1" showInputMessage="1" allowBlank="1" type="list">
      <formula1>"U13 Kōwhai,U13 Green,U15 Black,U15 Blue,U17 Gold,Colts,Women's Premier,Women's Development,Men's Senior"</formula1>
    </dataValidation>
    <dataValidation sqref="E4:E103" showErrorMessage="1" showInputMessage="1" allowBlank="1" type="list">
      <formula1>"Auckland,Wellington,Christchurch,Hamilton,Tauranga,Dunedin,Palmerston North,Napier,Rotorua,Nelson"</formula1>
    </dataValidation>
    <dataValidation sqref="K4:K103" showErrorMessage="1" showInputMessage="1" allowBlank="1" type="list">
      <formula1>"Full Year,Two Instalments,Monthly"</formula1>
    </dataValidation>
    <dataValidation sqref="P4:P103" showErrorMessage="1" showInputMessage="1" allowBlank="1" type="list">
      <formula1>"Internet banking,Credit card,EFTPOS,Cash,Automatic payment,Cheque"</formula1>
    </dataValidation>
    <dataValidation sqref="H4:H103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17" customWidth="1" min="3" max="3"/>
    <col width="20" customWidth="1" min="4" max="4"/>
    <col width="17" customWidth="1" min="5" max="5"/>
    <col width="24" customWidth="1" min="8" max="8"/>
    <col width="21" customWidth="1" min="9" max="9"/>
    <col width="18" customWidth="1" min="10" max="10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</cols>
  <sheetData>
    <row r="1" ht="28" customHeight="1">
      <c r="A1" s="1" t="inlineStr">
        <is>
          <t>Rugby Club Subs and Fees Summary Dashboard | 2026 Season</t>
        </is>
      </c>
    </row>
    <row r="2">
      <c r="A2" s="2" t="inlineStr">
        <is>
          <t>Committee and treasurer view based on all prepared Member Fees rows.</t>
        </is>
      </c>
    </row>
    <row r="3">
      <c r="A3" s="15" t="inlineStr">
        <is>
          <t>Key measure</t>
        </is>
      </c>
      <c r="B3" s="15" t="inlineStr">
        <is>
          <t>Value</t>
        </is>
      </c>
      <c r="H3" s="15" t="inlineStr">
        <is>
          <t>Reference GST rate</t>
        </is>
      </c>
      <c r="I3" s="32" t="n">
        <v>0.15</v>
      </c>
    </row>
    <row r="4">
      <c r="A4" s="16" t="inlineStr">
        <is>
          <t>Total members</t>
        </is>
      </c>
      <c r="B4" s="10">
        <f>COUNTA('Member Fees'!$A$4:$A$103)</f>
        <v/>
      </c>
    </row>
    <row r="5">
      <c r="A5" s="17" t="inlineStr">
        <is>
          <t>Total fees due</t>
        </is>
      </c>
      <c r="B5" s="35">
        <f>SUM('Member Fees'!$S$4:$S$103)</f>
        <v/>
      </c>
    </row>
    <row r="6">
      <c r="A6" s="16" t="inlineStr">
        <is>
          <t>Total amount collected</t>
        </is>
      </c>
      <c r="B6" s="33">
        <f>SUM('Member Fees'!$L$4:$L$103)</f>
        <v/>
      </c>
    </row>
    <row r="7">
      <c r="A7" s="17" t="inlineStr">
        <is>
          <t>Total outstanding</t>
        </is>
      </c>
      <c r="B7" s="35">
        <f>SUM('Member Fees'!$M$4:$M$103)</f>
        <v/>
      </c>
    </row>
    <row r="8">
      <c r="A8" s="16" t="inlineStr">
        <is>
          <t>Average annual fee</t>
        </is>
      </c>
      <c r="B8" s="33">
        <f>IFERROR(AVERAGE('Member Fees'!$J$4:$J$103),0)</f>
        <v/>
      </c>
    </row>
    <row r="9">
      <c r="A9" s="17" t="inlineStr">
        <is>
          <t>Collection percentage</t>
        </is>
      </c>
      <c r="B9" s="36">
        <f>IF(B5=0,0,B6/B5)</f>
        <v/>
      </c>
    </row>
    <row r="10">
      <c r="A10" s="16" t="inlineStr">
        <is>
          <t>Number paid</t>
        </is>
      </c>
      <c r="B10" s="10">
        <f>COUNTIF('Member Fees'!$N$4:$N$103,"Paid")</f>
        <v/>
      </c>
    </row>
    <row r="11">
      <c r="A11" s="17" t="inlineStr">
        <is>
          <t>Number part-paid</t>
        </is>
      </c>
      <c r="B11" s="13">
        <f>COUNTIF('Member Fees'!$N$4:$N$103,"Part-paid")</f>
        <v/>
      </c>
    </row>
    <row r="12">
      <c r="A12" s="16" t="inlineStr">
        <is>
          <t>Number unpaid</t>
        </is>
      </c>
      <c r="B12" s="10">
        <f>COUNTIF('Member Fees'!$N$4:$N$103,"Unpaid")</f>
        <v/>
      </c>
    </row>
    <row r="13"/>
    <row r="14">
      <c r="A14" s="18" t="inlineStr">
        <is>
          <t>Age Grade</t>
        </is>
      </c>
      <c r="B14" s="18" t="inlineStr">
        <is>
          <t>Member Count</t>
        </is>
      </c>
      <c r="C14" s="18" t="inlineStr">
        <is>
          <t>Fees Due</t>
        </is>
      </c>
      <c r="D14" s="18" t="inlineStr">
        <is>
          <t>Amount Collected</t>
        </is>
      </c>
      <c r="E14" s="18" t="inlineStr">
        <is>
          <t>Outstanding</t>
        </is>
      </c>
      <c r="H14" s="18" t="inlineStr">
        <is>
          <t>Payment Plan</t>
        </is>
      </c>
      <c r="I14" s="18" t="inlineStr">
        <is>
          <t>Standard Fee (excl. GST)</t>
        </is>
      </c>
      <c r="J14" s="18" t="inlineStr">
        <is>
          <t>Fee incl. GST</t>
        </is>
      </c>
    </row>
    <row r="15">
      <c r="A15" s="19" t="inlineStr">
        <is>
          <t>U13</t>
        </is>
      </c>
      <c r="B15" s="10">
        <f>COUNTIF('Member Fees'!$C$4:$C$103,A15)</f>
        <v/>
      </c>
      <c r="C15" s="33">
        <f>SUMIF('Member Fees'!$C$4:$C$103,A15,'Member Fees'!$S$4:$S$103)</f>
        <v/>
      </c>
      <c r="D15" s="33">
        <f>SUMIF('Member Fees'!$C$4:$C$103,A15,'Member Fees'!$L$4:$L$103)</f>
        <v/>
      </c>
      <c r="E15" s="33">
        <f>SUMIF('Member Fees'!$C$4:$C$103,A15,'Member Fees'!$M$4:$M$103)</f>
        <v/>
      </c>
      <c r="H15" s="19" t="inlineStr">
        <is>
          <t>Full Year</t>
        </is>
      </c>
      <c r="I15" s="31" t="n">
        <v>350</v>
      </c>
      <c r="J15" s="33">
        <f>I15*(1+'Summary Dashboard'!$I$3)</f>
        <v/>
      </c>
    </row>
    <row r="16">
      <c r="A16" s="20" t="inlineStr">
        <is>
          <t>U15</t>
        </is>
      </c>
      <c r="B16" s="13">
        <f>COUNTIF('Member Fees'!$C$4:$C$103,A16)</f>
        <v/>
      </c>
      <c r="C16" s="35">
        <f>SUMIF('Member Fees'!$C$4:$C$103,A16,'Member Fees'!$S$4:$S$103)</f>
        <v/>
      </c>
      <c r="D16" s="35">
        <f>SUMIF('Member Fees'!$C$4:$C$103,A16,'Member Fees'!$L$4:$L$103)</f>
        <v/>
      </c>
      <c r="E16" s="35">
        <f>SUMIF('Member Fees'!$C$4:$C$103,A16,'Member Fees'!$M$4:$M$103)</f>
        <v/>
      </c>
      <c r="H16" s="20" t="inlineStr">
        <is>
          <t>Two Instalments</t>
        </is>
      </c>
      <c r="I16" s="31" t="n">
        <v>175</v>
      </c>
      <c r="J16" s="35">
        <f>I16*(1+'Summary Dashboard'!$I$3)</f>
        <v/>
      </c>
    </row>
    <row r="17">
      <c r="A17" s="19" t="inlineStr">
        <is>
          <t>U17</t>
        </is>
      </c>
      <c r="B17" s="10">
        <f>COUNTIF('Member Fees'!$C$4:$C$103,A17)</f>
        <v/>
      </c>
      <c r="C17" s="33">
        <f>SUMIF('Member Fees'!$C$4:$C$103,A17,'Member Fees'!$S$4:$S$103)</f>
        <v/>
      </c>
      <c r="D17" s="33">
        <f>SUMIF('Member Fees'!$C$4:$C$103,A17,'Member Fees'!$L$4:$L$103)</f>
        <v/>
      </c>
      <c r="E17" s="33">
        <f>SUMIF('Member Fees'!$C$4:$C$103,A17,'Member Fees'!$M$4:$M$103)</f>
        <v/>
      </c>
      <c r="H17" s="19" t="inlineStr">
        <is>
          <t>Monthly</t>
        </is>
      </c>
      <c r="I17" s="31" t="n">
        <v>35</v>
      </c>
      <c r="J17" s="33">
        <f>I17*(1+'Summary Dashboard'!$I$3)</f>
        <v/>
      </c>
    </row>
    <row r="18">
      <c r="A18" s="20" t="inlineStr">
        <is>
          <t>Colts</t>
        </is>
      </c>
      <c r="B18" s="13">
        <f>COUNTIF('Member Fees'!$C$4:$C$103,A18)</f>
        <v/>
      </c>
      <c r="C18" s="35">
        <f>SUMIF('Member Fees'!$C$4:$C$103,A18,'Member Fees'!$S$4:$S$103)</f>
        <v/>
      </c>
      <c r="D18" s="35">
        <f>SUMIF('Member Fees'!$C$4:$C$103,A18,'Member Fees'!$L$4:$L$103)</f>
        <v/>
      </c>
      <c r="E18" s="35">
        <f>SUMIF('Member Fees'!$C$4:$C$103,A18,'Member Fees'!$M$4:$M$103)</f>
        <v/>
      </c>
    </row>
    <row r="19">
      <c r="A19" s="19" t="inlineStr">
        <is>
          <t>Women's</t>
        </is>
      </c>
      <c r="B19" s="10">
        <f>COUNTIF('Member Fees'!$C$4:$C$103,A19)</f>
        <v/>
      </c>
      <c r="C19" s="33">
        <f>SUMIF('Member Fees'!$C$4:$C$103,A19,'Member Fees'!$S$4:$S$103)</f>
        <v/>
      </c>
      <c r="D19" s="33">
        <f>SUMIF('Member Fees'!$C$4:$C$103,A19,'Member Fees'!$L$4:$L$103)</f>
        <v/>
      </c>
      <c r="E19" s="33">
        <f>SUMIF('Member Fees'!$C$4:$C$103,A19,'Member Fees'!$M$4:$M$103)</f>
        <v/>
      </c>
      <c r="H19" s="16" t="inlineStr">
        <is>
          <t>Selected plan</t>
        </is>
      </c>
      <c r="I19" s="4" t="inlineStr">
        <is>
          <t>Full Year</t>
        </is>
      </c>
      <c r="J19" s="33">
        <f>IFERROR(VLOOKUP($I$19,'Summary Dashboard'!$H$15:$J$17,3,FALSE),"")</f>
        <v/>
      </c>
    </row>
    <row r="20">
      <c r="A20" s="20" t="inlineStr">
        <is>
          <t>Men's Senior</t>
        </is>
      </c>
      <c r="B20" s="13">
        <f>COUNTIF('Member Fees'!$C$4:$C$103,A20)</f>
        <v/>
      </c>
      <c r="C20" s="35">
        <f>SUMIF('Member Fees'!$C$4:$C$103,A20,'Member Fees'!$S$4:$S$103)</f>
        <v/>
      </c>
      <c r="D20" s="35">
        <f>SUMIF('Member Fees'!$C$4:$C$103,A20,'Member Fees'!$L$4:$L$103)</f>
        <v/>
      </c>
      <c r="E20" s="35">
        <f>SUMIF('Member Fees'!$C$4:$C$103,A20,'Member Fees'!$M$4:$M$103)</f>
        <v/>
      </c>
    </row>
    <row r="21">
      <c r="H21" s="15" t="inlineStr">
        <is>
          <t>Member fee lookup</t>
        </is>
      </c>
      <c r="I21" s="15" t="inlineStr">
        <is>
          <t>Value</t>
        </is>
      </c>
    </row>
    <row r="22">
      <c r="H22" s="16" t="inlineStr">
        <is>
          <t>Member ID</t>
        </is>
      </c>
      <c r="I22" s="21" t="inlineStr">
        <is>
          <t>M-2026-001</t>
        </is>
      </c>
    </row>
    <row r="23">
      <c r="A23" s="15" t="inlineStr">
        <is>
          <t>Payment Status</t>
        </is>
      </c>
      <c r="B23" s="15" t="inlineStr">
        <is>
          <t>Member Count</t>
        </is>
      </c>
      <c r="H23" s="17" t="inlineStr">
        <is>
          <t>Member name</t>
        </is>
      </c>
      <c r="I23" s="20">
        <f>IFERROR(VLOOKUP($I$22,'Member Fees'!$A$4:$U$103,2,FALSE),"")</f>
        <v/>
      </c>
    </row>
    <row r="24">
      <c r="A24" s="10" t="inlineStr">
        <is>
          <t>Paid</t>
        </is>
      </c>
      <c r="B24" s="10">
        <f>COUNTIF('Member Fees'!$N$4:$N$103,"Paid")</f>
        <v/>
      </c>
      <c r="H24" s="16" t="inlineStr">
        <is>
          <t>Payment plan</t>
        </is>
      </c>
      <c r="I24" s="19">
        <f>IFERROR(VLOOKUP($I$22,'Member Fees'!$A$4:$U$103,11,FALSE),"")</f>
        <v/>
      </c>
    </row>
    <row r="25">
      <c r="A25" s="13" t="inlineStr">
        <is>
          <t>Part-paid</t>
        </is>
      </c>
      <c r="B25" s="13">
        <f>COUNTIF('Member Fees'!$N$4:$N$103,"Part-paid")</f>
        <v/>
      </c>
      <c r="H25" s="17" t="inlineStr">
        <is>
          <t>Total amount due</t>
        </is>
      </c>
      <c r="I25" s="37">
        <f>IFERROR(VLOOKUP($I$22,'Member Fees'!$A$4:$U$103,19,FALSE),"")</f>
        <v/>
      </c>
    </row>
    <row r="26">
      <c r="A26" s="10" t="inlineStr">
        <is>
          <t>Unpaid</t>
        </is>
      </c>
      <c r="B26" s="10">
        <f>COUNTIF('Member Fees'!$N$4:$N$103,"Unpaid")</f>
        <v/>
      </c>
      <c r="H26" s="16" t="inlineStr">
        <is>
          <t>Balance due</t>
        </is>
      </c>
      <c r="I26" s="38">
        <f>IFERROR(VLOOKUP($I$22,'Member Fees'!$A$4:$U$103,13,FALSE),"")</f>
        <v/>
      </c>
    </row>
  </sheetData>
  <mergeCells count="1">
    <mergeCell ref="A1:V1"/>
  </mergeCells>
  <conditionalFormatting sqref="A24:A26">
    <cfRule type="expression" priority="1" dxfId="0" stopIfTrue="1">
      <formula>$A24="Paid"</formula>
    </cfRule>
    <cfRule type="expression" priority="2" dxfId="1" stopIfTrue="1">
      <formula>$A24="Part-paid"</formula>
    </cfRule>
    <cfRule type="expression" priority="3" dxfId="2" stopIfTrue="1">
      <formula>$A24="Unpaid"</formula>
    </cfRule>
  </conditionalFormatting>
  <dataValidations count="3">
    <dataValidation sqref="I19" showErrorMessage="1" showInputMessage="1" allowBlank="1" type="list">
      <formula1>"Full Year,Two Instalments,Monthly"</formula1>
    </dataValidation>
    <dataValidation sqref="I22" showErrorMessage="1" showInputMessage="1" allowBlank="1" type="list">
      <formula1>'Member Fees'!$A$4:$A$103</formula1>
    </dataValidation>
    <dataValidation sqref="I3" showErrorMessage="1" showInputMessage="1" allowBlank="0" type="decimal" operator="between">
      <formula1>0</formula1>
      <formula2>1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105" customWidth="1" min="2" max="2"/>
    <col width="3" customWidth="1" min="3" max="3"/>
    <col width="3" customWidth="1" min="4" max="4"/>
  </cols>
  <sheetData>
    <row r="1" ht="28" customHeight="1">
      <c r="A1" s="1" t="inlineStr">
        <is>
          <t>Rugby Club Subs and Fees Tracker | User Guide</t>
        </is>
      </c>
    </row>
    <row r="2">
      <c r="A2" s="24" t="inlineStr">
        <is>
          <t>Use this workbook to record member subscriptions, payments, levies and approved fundraising credits for the 2026 rugby season.</t>
        </is>
      </c>
    </row>
    <row r="3">
      <c r="A3" s="25" t="inlineStr">
        <is>
          <t>Topic</t>
        </is>
      </c>
      <c r="B3" s="25" t="inlineStr">
        <is>
          <t>Guidance</t>
        </is>
      </c>
    </row>
    <row r="4" ht="44" customHeight="1">
      <c r="A4" s="26" t="inlineStr">
        <is>
          <t>Data entry</t>
        </is>
      </c>
      <c r="B4" s="27" t="inlineStr">
        <is>
          <t>Enter or update pale yellow input cells only on the Member Fees sheet. Formula cells calculate GST, annual fees, balances, payment status, total amount due and collection percentage.</t>
        </is>
      </c>
    </row>
    <row r="5" ht="44" customHeight="1">
      <c r="A5" s="28" t="inlineStr">
        <is>
          <t>GST treatment</t>
        </is>
      </c>
      <c r="B5" s="29" t="inlineStr">
        <is>
          <t>The reference GST rate is 15% for standard taxable club fees. Confirm the club's GST treatment, exemptions and any changes with the club accountant before relying on this rate.</t>
        </is>
      </c>
    </row>
    <row r="6" ht="44" customHeight="1">
      <c r="A6" s="26" t="inlineStr">
        <is>
          <t>Payment records</t>
        </is>
      </c>
      <c r="B6" s="27" t="inlineStr">
        <is>
          <t>Record payments promptly, including the last payment date and payment method. Retain receipts, bank references and supporting records for seven years where required.</t>
        </is>
      </c>
    </row>
    <row r="7" ht="44" customHeight="1">
      <c r="A7" s="28" t="inlineStr">
        <is>
          <t>Dates and currency</t>
        </is>
      </c>
      <c r="B7" s="29" t="inlineStr">
        <is>
          <t>Use DD/MM/YYYY dates and NZD currency amounts. Enter amounts as positive dollar values, including volunteer levies and approved fundraising credits.</t>
        </is>
      </c>
    </row>
    <row r="8" ht="44" customHeight="1">
      <c r="A8" s="26" t="inlineStr">
        <is>
          <t>Payment status</t>
        </is>
      </c>
      <c r="B8" s="27" t="inlineStr">
        <is>
          <t>Paid means no balance remains. Part-paid means some payment has been received but a balance remains. Unpaid means no payment has been recorded. Collection percentage shows amount paid as a share of total amount due before payments.</t>
        </is>
      </c>
    </row>
    <row r="9" ht="44" customHeight="1">
      <c r="A9" s="28" t="inlineStr">
        <is>
          <t>Committee approval</t>
        </is>
      </c>
      <c r="B9" s="29" t="inlineStr">
        <is>
          <t>Fees, volunteer levies, fundraising credits, discounts and payment plans should be approved by the club committee and recorded consistently.</t>
        </is>
      </c>
    </row>
    <row r="10" ht="44" customHeight="1">
      <c r="A10" s="26" t="inlineStr">
        <is>
          <t>Reconciliation</t>
        </is>
      </c>
      <c r="B10" s="27" t="inlineStr">
        <is>
          <t>Reconcile collected totals and outstanding balances against the club bank account regularly. Investigate unmatched payments and follow up overdue balances appropriately.</t>
        </is>
      </c>
    </row>
    <row r="11" ht="44" customHeight="1">
      <c r="A11" s="28" t="inlineStr">
        <is>
          <t>Dashboard</t>
        </is>
      </c>
      <c r="B11" s="29" t="inlineStr">
        <is>
          <t>Use the Summary Dashboard for member counts, collection results, age-grade summaries, payment status charts and quick member fee lookups.</t>
        </is>
      </c>
    </row>
    <row r="12" ht="44" customHeight="1">
      <c r="A12" s="26" t="inlineStr">
        <is>
          <t>NZ obligations</t>
        </is>
      </c>
      <c r="B12" s="27" t="inlineStr">
        <is>
          <t>Consider relevant New Zealand accounting, GST and IRD obligations. Obtain professional advice where the club's circumstances or tax treatment are uncertain.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2026-09-08T22:38:48Z</dcterms:created>
  <dcterms:modified xmlns:dcterms="http://purl.org/dc/terms/" xmlns:xsi="http://www.w3.org/2001/XMLSchema-instance" xsi:type="dcterms:W3CDTF">2026-09-08T22:38:48Z</dcterms:modified>
</cp:coreProperties>
</file>