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ctions" sheetId="1" state="visible" r:id="rId1"/>
    <sheet xmlns:r="http://schemas.openxmlformats.org/officeDocument/2006/relationships" name="Treasurer Summary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'Transactions'!$A$4:$P$104</definedName>
    <definedName name="_xlnm._FilterDatabase" localSheetId="2" hidden="1">'Budget'!$A$4:$G$104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1F2937"/>
      <sz val="10"/>
    </font>
    <font>
      <name val="Aptos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7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7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ill>
        <patternFill patternType="solid">
          <fgColor rgb="00FEE2E2"/>
        </patternFill>
      </fill>
    </dxf>
    <dxf>
      <font>
        <name val="Aptos"/>
        <b val="1"/>
        <color rgb="00DC2626"/>
        <sz val="10"/>
      </font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22C55E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Income versus Expenses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'Treasurer Summary'!G4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'Treasurer Summary'!$F$5:$F$16</f>
            </numRef>
          </cat>
          <val>
            <numRef>
              <f>'Treasurer Summary'!$G$5:$G$16</f>
            </numRef>
          </val>
        </ser>
        <ser>
          <idx val="1"/>
          <order val="1"/>
          <tx>
            <strRef>
              <f>'Treasurer Summary'!H4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'Treasurer Summary'!$F$5:$F$16</f>
            </numRef>
          </cat>
          <val>
            <numRef>
              <f>'Treasurer Summary'!$H$5:$H$16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Expenses by Category</a:t>
            </a:r>
          </a:p>
        </rich>
      </tx>
    </title>
    <plotArea>
      <doughnutChart>
        <varyColors val="1"/>
        <ser>
          <idx val="0"/>
          <order val="0"/>
          <tx>
            <strRef>
              <f>'Budget'!C4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'Budget'!$A$5:$A$104</f>
            </numRef>
          </cat>
          <val>
            <numRef>
              <f>'Budget'!$C$5:$C$104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versus Actual Expenses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'Budget'!B4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'Budget'!$A$5:$A$104</f>
            </numRef>
          </cat>
          <val>
            <numRef>
              <f>'Budget'!$B$5:$B$104</f>
            </numRef>
          </val>
        </ser>
        <ser>
          <idx val="1"/>
          <order val="1"/>
          <tx>
            <strRef>
              <f>'Budget'!C4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'Budget'!$A$5:$A$104</f>
            </numRef>
          </cat>
          <val>
            <numRef>
              <f>'Budget'!$C$5:$C$104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NZD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38</row>
      <rowOff>0</rowOff>
    </from>
    <ext cx="576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2" customWidth="1" min="3" max="3"/>
    <col width="38" customWidth="1" min="4" max="4"/>
    <col width="18" customWidth="1" min="5" max="5"/>
    <col width="16" customWidth="1" min="6" max="6"/>
    <col width="31" customWidth="1" min="7" max="7"/>
    <col width="18" customWidth="1" min="8" max="8"/>
    <col width="16" customWidth="1" min="9" max="9"/>
    <col width="20" customWidth="1" min="10" max="10"/>
    <col width="19" customWidth="1" min="11" max="11"/>
    <col width="20" customWidth="1" min="12" max="12"/>
    <col width="19" customWidth="1" min="13" max="13"/>
    <col width="22" customWidth="1" min="14" max="14"/>
    <col width="15" customWidth="1" min="15" max="15"/>
    <col width="34" customWidth="1" min="16" max="16"/>
  </cols>
  <sheetData>
    <row r="1" ht="28" customHeight="1">
      <c r="A1" s="1" t="inlineStr">
        <is>
          <t>Rugby Club Treasurer Cashbook — Reporting Period Ending 31 March 2026</t>
        </is>
      </c>
    </row>
    <row r="2" ht="28" customHeight="1">
      <c r="A2" s="2" t="inlineStr">
        <is>
          <t>Enter one transaction per row. Amounts are entered inclusive of GST where applicable; GST calculation uses the editable rate on Treasurer Summary.</t>
        </is>
      </c>
    </row>
    <row r="3"/>
    <row r="4">
      <c r="A4" s="3" t="inlineStr">
        <is>
          <t>Transaction ID</t>
        </is>
      </c>
      <c r="B4" s="3" t="inlineStr">
        <is>
          <t>Date</t>
        </is>
      </c>
      <c r="C4" s="3" t="inlineStr">
        <is>
          <t>Month</t>
        </is>
      </c>
      <c r="D4" s="3" t="inlineStr">
        <is>
          <t>Description</t>
        </is>
      </c>
      <c r="E4" s="3" t="inlineStr">
        <is>
          <t>Category</t>
        </is>
      </c>
      <c r="F4" s="3" t="inlineStr">
        <is>
          <t>Income/Expense</t>
        </is>
      </c>
      <c r="G4" s="3" t="inlineStr">
        <is>
          <t>Supplier or Payer</t>
        </is>
      </c>
      <c r="H4" s="3" t="inlineStr">
        <is>
          <t>Payment Method</t>
        </is>
      </c>
      <c r="I4" s="3" t="inlineStr">
        <is>
          <t>GST Applicable?</t>
        </is>
      </c>
      <c r="J4" s="3" t="inlineStr">
        <is>
          <t>Amount incl. GST (NZD)</t>
        </is>
      </c>
      <c r="K4" s="3" t="inlineStr">
        <is>
          <t>GST Component (NZD)</t>
        </is>
      </c>
      <c r="L4" s="3" t="inlineStr">
        <is>
          <t>Amount excl. GST (NZD)</t>
        </is>
      </c>
      <c r="M4" s="3" t="inlineStr">
        <is>
          <t>Bank Account</t>
        </is>
      </c>
      <c r="N4" s="3" t="inlineStr">
        <is>
          <t>Receipt/Invoice Ref</t>
        </is>
      </c>
      <c r="O4" s="3" t="inlineStr">
        <is>
          <t>Reconciled?</t>
        </is>
      </c>
      <c r="P4" s="3" t="inlineStr">
        <is>
          <t>Notes</t>
        </is>
      </c>
    </row>
    <row r="5" ht="32" customHeight="1">
      <c r="A5" s="4" t="inlineStr">
        <is>
          <t>TRX-2026-001</t>
        </is>
      </c>
      <c r="B5" s="5" t="n">
        <v>46027</v>
      </c>
      <c r="C5" s="6">
        <f>IF($B5="","",DATE(YEAR($B5),MONTH($B5),1))</f>
        <v/>
      </c>
      <c r="D5" s="4" t="inlineStr">
        <is>
          <t>2026 senior membership payment — Aroha Te Rangi, Auckland</t>
        </is>
      </c>
      <c r="E5" s="4" t="inlineStr">
        <is>
          <t>Memberships</t>
        </is>
      </c>
      <c r="F5" s="7" t="inlineStr">
        <is>
          <t>Income</t>
        </is>
      </c>
      <c r="G5" s="4" t="inlineStr">
        <is>
          <t>Aroha Te Rangi</t>
        </is>
      </c>
      <c r="H5" s="7" t="inlineStr">
        <is>
          <t>Bank transfer</t>
        </is>
      </c>
      <c r="I5" s="7" t="inlineStr">
        <is>
          <t>Yes</t>
        </is>
      </c>
      <c r="J5" s="8" t="n">
        <v>250</v>
      </c>
      <c r="K5" s="9">
        <f>IF($J5="","",IF($I5="Yes",IFERROR($J5*'Treasurer Summary'!$B$15/(1+'Treasurer Summary'!$B$15),0),0))</f>
        <v/>
      </c>
      <c r="L5" s="9">
        <f>IF($J5="","",$J5-$K5)</f>
        <v/>
      </c>
      <c r="M5" s="4" t="inlineStr">
        <is>
          <t>Operating Account</t>
        </is>
      </c>
      <c r="N5" s="4" t="inlineStr">
        <is>
          <t>REC-260105</t>
        </is>
      </c>
      <c r="O5" s="7" t="inlineStr">
        <is>
          <t>Yes</t>
        </is>
      </c>
      <c r="P5" s="4" t="inlineStr">
        <is>
          <t>Annual playing membership</t>
        </is>
      </c>
    </row>
    <row r="6" ht="32" customHeight="1">
      <c r="A6" s="4" t="inlineStr">
        <is>
          <t>TRX-2026-002</t>
        </is>
      </c>
      <c r="B6" s="5" t="n">
        <v>46038</v>
      </c>
      <c r="C6" s="10">
        <f>IF($B6="","",DATE(YEAR($B6),MONTH($B6),1))</f>
        <v/>
      </c>
      <c r="D6" s="4" t="inlineStr">
        <is>
          <t>Hamilton sponsorship received from Liam's Waikato Steelworks Ltd</t>
        </is>
      </c>
      <c r="E6" s="4" t="inlineStr">
        <is>
          <t>Sponsorship</t>
        </is>
      </c>
      <c r="F6" s="7" t="inlineStr">
        <is>
          <t>Income</t>
        </is>
      </c>
      <c r="G6" s="4" t="inlineStr">
        <is>
          <t>Waikato Steelworks Ltd, Hamilton</t>
        </is>
      </c>
      <c r="H6" s="7" t="inlineStr">
        <is>
          <t>Bank transfer</t>
        </is>
      </c>
      <c r="I6" s="7" t="inlineStr">
        <is>
          <t>Yes</t>
        </is>
      </c>
      <c r="J6" s="8" t="n">
        <v>5750</v>
      </c>
      <c r="K6" s="11">
        <f>IF($J6="","",IF($I6="Yes",IFERROR($J6*'Treasurer Summary'!$B$15/(1+'Treasurer Summary'!$B$15),0),0))</f>
        <v/>
      </c>
      <c r="L6" s="11">
        <f>IF($J6="","",$J6-$K6)</f>
        <v/>
      </c>
      <c r="M6" s="4" t="inlineStr">
        <is>
          <t>Operating Account</t>
        </is>
      </c>
      <c r="N6" s="4" t="inlineStr">
        <is>
          <t>INV-SPON-26-01</t>
        </is>
      </c>
      <c r="O6" s="7" t="inlineStr">
        <is>
          <t>Yes</t>
        </is>
      </c>
      <c r="P6" s="4" t="inlineStr">
        <is>
          <t>Premier squad sponsor instalment</t>
        </is>
      </c>
    </row>
    <row r="7" ht="32" customHeight="1">
      <c r="A7" s="4" t="inlineStr">
        <is>
          <t>TRX-2026-003</t>
        </is>
      </c>
      <c r="B7" s="5" t="n">
        <v>46057</v>
      </c>
      <c r="C7" s="6">
        <f>IF($B7="","",DATE(YEAR($B7),MONTH($B7),1))</f>
        <v/>
      </c>
      <c r="D7" s="4" t="inlineStr">
        <is>
          <t>Community grant received for junior rugby programme — Olivia liaison</t>
        </is>
      </c>
      <c r="E7" s="4" t="inlineStr">
        <is>
          <t>Grants</t>
        </is>
      </c>
      <c r="F7" s="7" t="inlineStr">
        <is>
          <t>Income</t>
        </is>
      </c>
      <c r="G7" s="4" t="inlineStr">
        <is>
          <t>Wellington Community Trust</t>
        </is>
      </c>
      <c r="H7" s="7" t="inlineStr">
        <is>
          <t>Bank transfer</t>
        </is>
      </c>
      <c r="I7" s="7" t="inlineStr">
        <is>
          <t>No</t>
        </is>
      </c>
      <c r="J7" s="8" t="n">
        <v>3000</v>
      </c>
      <c r="K7" s="9">
        <f>IF($J7="","",IF($I7="Yes",IFERROR($J7*'Treasurer Summary'!$B$15/(1+'Treasurer Summary'!$B$15),0),0))</f>
        <v/>
      </c>
      <c r="L7" s="9">
        <f>IF($J7="","",$J7-$K7)</f>
        <v/>
      </c>
      <c r="M7" s="4" t="inlineStr">
        <is>
          <t>Operating Account</t>
        </is>
      </c>
      <c r="N7" s="4" t="inlineStr">
        <is>
          <t>GRANT-WGTN-26</t>
        </is>
      </c>
      <c r="O7" s="7" t="inlineStr">
        <is>
          <t>Yes</t>
        </is>
      </c>
      <c r="P7" s="4" t="inlineStr">
        <is>
          <t>Restricted community grant</t>
        </is>
      </c>
    </row>
    <row r="8" ht="32" customHeight="1">
      <c r="A8" s="4" t="inlineStr">
        <is>
          <t>TRX-2026-004</t>
        </is>
      </c>
      <c r="B8" s="5" t="n">
        <v>46075</v>
      </c>
      <c r="C8" s="10">
        <f>IF($B8="","",DATE(YEAR($B8),MONTH($B8),1))</f>
        <v/>
      </c>
      <c r="D8" s="4" t="inlineStr">
        <is>
          <t>Fundraising sausage sizzle coordinated by Sophie and Hemi</t>
        </is>
      </c>
      <c r="E8" s="4" t="inlineStr">
        <is>
          <t>Fundraising</t>
        </is>
      </c>
      <c r="F8" s="7" t="inlineStr">
        <is>
          <t>Income</t>
        </is>
      </c>
      <c r="G8" s="4" t="inlineStr">
        <is>
          <t>Tauranga Community Market</t>
        </is>
      </c>
      <c r="H8" s="7" t="inlineStr">
        <is>
          <t>Cash</t>
        </is>
      </c>
      <c r="I8" s="7" t="inlineStr">
        <is>
          <t>Yes</t>
        </is>
      </c>
      <c r="J8" s="8" t="n">
        <v>1265</v>
      </c>
      <c r="K8" s="11">
        <f>IF($J8="","",IF($I8="Yes",IFERROR($J8*'Treasurer Summary'!$B$15/(1+'Treasurer Summary'!$B$15),0),0))</f>
        <v/>
      </c>
      <c r="L8" s="11">
        <f>IF($J8="","",$J8-$K8)</f>
        <v/>
      </c>
      <c r="M8" s="4" t="inlineStr">
        <is>
          <t>Operating Account</t>
        </is>
      </c>
      <c r="N8" s="4" t="inlineStr">
        <is>
          <t>FUND-SS-2602</t>
        </is>
      </c>
      <c r="O8" s="7" t="inlineStr">
        <is>
          <t>Yes</t>
        </is>
      </c>
      <c r="P8" s="4" t="inlineStr">
        <is>
          <t>Cash banked after event</t>
        </is>
      </c>
    </row>
    <row r="9" ht="32" customHeight="1">
      <c r="A9" s="4" t="inlineStr">
        <is>
          <t>TRX-2026-005</t>
        </is>
      </c>
      <c r="B9" s="5" t="n">
        <v>46081</v>
      </c>
      <c r="C9" s="6">
        <f>IF($B9="","",DATE(YEAR($B9),MONTH($B9),1))</f>
        <v/>
      </c>
      <c r="D9" s="4" t="inlineStr">
        <is>
          <t>Rugby balls and training equipment for Manaia's squad</t>
        </is>
      </c>
      <c r="E9" s="4" t="inlineStr">
        <is>
          <t>Equipment</t>
        </is>
      </c>
      <c r="F9" s="7" t="inlineStr">
        <is>
          <t>Expense</t>
        </is>
      </c>
      <c r="G9" s="4" t="inlineStr">
        <is>
          <t>Canterbury Rugby Supplies, Christchurch</t>
        </is>
      </c>
      <c r="H9" s="7" t="inlineStr">
        <is>
          <t>Bank transfer</t>
        </is>
      </c>
      <c r="I9" s="7" t="inlineStr">
        <is>
          <t>Yes</t>
        </is>
      </c>
      <c r="J9" s="8" t="n">
        <v>1150</v>
      </c>
      <c r="K9" s="9">
        <f>IF($J9="","",IF($I9="Yes",IFERROR($J9*'Treasurer Summary'!$B$15/(1+'Treasurer Summary'!$B$15),0),0))</f>
        <v/>
      </c>
      <c r="L9" s="9">
        <f>IF($J9="","",$J9-$K9)</f>
        <v/>
      </c>
      <c r="M9" s="4" t="inlineStr">
        <is>
          <t>Operating Account</t>
        </is>
      </c>
      <c r="N9" s="4" t="inlineStr">
        <is>
          <t>CRS-88421</t>
        </is>
      </c>
      <c r="O9" s="7" t="inlineStr">
        <is>
          <t>Yes</t>
        </is>
      </c>
      <c r="P9" s="4" t="inlineStr">
        <is>
          <t>Pre-season equipment order</t>
        </is>
      </c>
    </row>
    <row r="10" ht="32" customHeight="1">
      <c r="A10" s="4" t="inlineStr">
        <is>
          <t>TRX-2026-006</t>
        </is>
      </c>
      <c r="B10" s="5" t="n">
        <v>46086</v>
      </c>
      <c r="C10" s="10">
        <f>IF($B10="","",DATE(YEAR($B10),MONTH($B10),1))</f>
        <v/>
      </c>
      <c r="D10" s="4" t="inlineStr">
        <is>
          <t>Ground hire — Dunedin home fixtures booked by Ngaire</t>
        </is>
      </c>
      <c r="E10" s="4" t="inlineStr">
        <is>
          <t>Grounds</t>
        </is>
      </c>
      <c r="F10" s="7" t="inlineStr">
        <is>
          <t>Expense</t>
        </is>
      </c>
      <c r="G10" s="4" t="inlineStr">
        <is>
          <t>Dunedin City Grounds Hire</t>
        </is>
      </c>
      <c r="H10" s="7" t="inlineStr">
        <is>
          <t>Direct debit</t>
        </is>
      </c>
      <c r="I10" s="7" t="inlineStr">
        <is>
          <t>Yes</t>
        </is>
      </c>
      <c r="J10" s="8" t="n">
        <v>920</v>
      </c>
      <c r="K10" s="11">
        <f>IF($J10="","",IF($I10="Yes",IFERROR($J10*'Treasurer Summary'!$B$15/(1+'Treasurer Summary'!$B$15),0),0))</f>
        <v/>
      </c>
      <c r="L10" s="11">
        <f>IF($J10="","",$J10-$K10)</f>
        <v/>
      </c>
      <c r="M10" s="4" t="inlineStr">
        <is>
          <t>Operating Account</t>
        </is>
      </c>
      <c r="N10" s="4" t="inlineStr">
        <is>
          <t>DGH-MAR26</t>
        </is>
      </c>
      <c r="O10" s="7" t="inlineStr">
        <is>
          <t>Yes</t>
        </is>
      </c>
      <c r="P10" s="4" t="inlineStr">
        <is>
          <t>March fixture allocation</t>
        </is>
      </c>
    </row>
    <row r="11" ht="32" customHeight="1">
      <c r="A11" s="4" t="inlineStr">
        <is>
          <t>TRX-2026-007</t>
        </is>
      </c>
      <c r="B11" s="5" t="n">
        <v>46093</v>
      </c>
      <c r="C11" s="6">
        <f>IF($B11="","",DATE(YEAR($B11),MONTH($B11),1))</f>
        <v/>
      </c>
      <c r="D11" s="4" t="inlineStr">
        <is>
          <t>Coach travel to Palmerston North — Tama coaching clinic</t>
        </is>
      </c>
      <c r="E11" s="4" t="inlineStr">
        <is>
          <t>Travel</t>
        </is>
      </c>
      <c r="F11" s="7" t="inlineStr">
        <is>
          <t>Expense</t>
        </is>
      </c>
      <c r="G11" s="4" t="inlineStr">
        <is>
          <t>KiwiRail Travel Centre</t>
        </is>
      </c>
      <c r="H11" s="7" t="inlineStr">
        <is>
          <t>EFTPOS</t>
        </is>
      </c>
      <c r="I11" s="7" t="inlineStr">
        <is>
          <t>Yes</t>
        </is>
      </c>
      <c r="J11" s="8" t="n">
        <v>684.25</v>
      </c>
      <c r="K11" s="9">
        <f>IF($J11="","",IF($I11="Yes",IFERROR($J11*'Treasurer Summary'!$B$15/(1+'Treasurer Summary'!$B$15),0),0))</f>
        <v/>
      </c>
      <c r="L11" s="9">
        <f>IF($J11="","",$J11-$K11)</f>
        <v/>
      </c>
      <c r="M11" s="4" t="inlineStr">
        <is>
          <t>Operating Account</t>
        </is>
      </c>
      <c r="N11" s="4" t="inlineStr">
        <is>
          <t>TRV-260312</t>
        </is>
      </c>
      <c r="O11" s="7" t="inlineStr">
        <is>
          <t>Yes</t>
        </is>
      </c>
      <c r="P11" s="4" t="inlineStr">
        <is>
          <t>Coach development travel</t>
        </is>
      </c>
    </row>
    <row r="12" ht="32" customHeight="1">
      <c r="A12" s="4" t="inlineStr">
        <is>
          <t>TRX-2026-008</t>
        </is>
      </c>
      <c r="B12" s="5" t="n">
        <v>46099</v>
      </c>
      <c r="C12" s="10">
        <f>IF($B12="","",DATE(YEAR($B12),MONTH($B12),1))</f>
        <v/>
      </c>
      <c r="D12" s="4" t="inlineStr">
        <is>
          <t>Insurance premium — Charlotte policy renewal</t>
        </is>
      </c>
      <c r="E12" s="4" t="inlineStr">
        <is>
          <t>Insurance</t>
        </is>
      </c>
      <c r="F12" s="7" t="inlineStr">
        <is>
          <t>Expense</t>
        </is>
      </c>
      <c r="G12" s="4" t="inlineStr">
        <is>
          <t>Southern Shield Insurance, Rotorua</t>
        </is>
      </c>
      <c r="H12" s="7" t="inlineStr">
        <is>
          <t>Direct debit</t>
        </is>
      </c>
      <c r="I12" s="7" t="inlineStr">
        <is>
          <t>No</t>
        </is>
      </c>
      <c r="J12" s="8" t="n">
        <v>1380</v>
      </c>
      <c r="K12" s="11">
        <f>IF($J12="","",IF($I12="Yes",IFERROR($J12*'Treasurer Summary'!$B$15/(1+'Treasurer Summary'!$B$15),0),0))</f>
        <v/>
      </c>
      <c r="L12" s="11">
        <f>IF($J12="","",$J12-$K12)</f>
        <v/>
      </c>
      <c r="M12" s="4" t="inlineStr">
        <is>
          <t>Operating Account</t>
        </is>
      </c>
      <c r="N12" s="4" t="inlineStr">
        <is>
          <t>INS-2026-0318</t>
        </is>
      </c>
      <c r="O12" s="7" t="inlineStr">
        <is>
          <t>Yes</t>
        </is>
      </c>
      <c r="P12" s="4" t="inlineStr">
        <is>
          <t>Annual club insurance premium</t>
        </is>
      </c>
    </row>
    <row r="13" ht="32" customHeight="1">
      <c r="A13" s="4" t="inlineStr">
        <is>
          <t>TRX-2026-009</t>
        </is>
      </c>
      <c r="B13" s="5" t="n">
        <v>46105</v>
      </c>
      <c r="C13" s="6">
        <f>IF($B13="","",DATE(YEAR($B13),MONTH($B13),1))</f>
        <v/>
      </c>
      <c r="D13" s="4" t="inlineStr">
        <is>
          <t>First-aid supplies for Hemi and Olivia medical kit</t>
        </is>
      </c>
      <c r="E13" s="4" t="inlineStr">
        <is>
          <t>Equipment</t>
        </is>
      </c>
      <c r="F13" s="7" t="inlineStr">
        <is>
          <t>Expense</t>
        </is>
      </c>
      <c r="G13" s="4" t="inlineStr">
        <is>
          <t>Napier Medical Supplies</t>
        </is>
      </c>
      <c r="H13" s="7" t="inlineStr">
        <is>
          <t>EFTPOS</t>
        </is>
      </c>
      <c r="I13" s="7" t="inlineStr">
        <is>
          <t>Yes</t>
        </is>
      </c>
      <c r="J13" s="8" t="n">
        <v>345</v>
      </c>
      <c r="K13" s="9">
        <f>IF($J13="","",IF($I13="Yes",IFERROR($J13*'Treasurer Summary'!$B$15/(1+'Treasurer Summary'!$B$15),0),0))</f>
        <v/>
      </c>
      <c r="L13" s="9">
        <f>IF($J13="","",$J13-$K13)</f>
        <v/>
      </c>
      <c r="M13" s="4" t="inlineStr">
        <is>
          <t>Operating Account</t>
        </is>
      </c>
      <c r="N13" s="4" t="inlineStr">
        <is>
          <t>NMS-260324</t>
        </is>
      </c>
      <c r="O13" s="7" t="inlineStr">
        <is>
          <t>No</t>
        </is>
      </c>
      <c r="P13" s="4" t="inlineStr">
        <is>
          <t>Awaiting receipt attachment</t>
        </is>
      </c>
    </row>
    <row r="14" ht="32" customHeight="1">
      <c r="A14" s="4" t="inlineStr">
        <is>
          <t>TRX-2026-010</t>
        </is>
      </c>
      <c r="B14" s="5" t="n">
        <v>46109</v>
      </c>
      <c r="C14" s="10">
        <f>IF($B14="","",DATE(YEAR($B14),MONTH($B14),1))</f>
        <v/>
      </c>
      <c r="D14" s="4" t="inlineStr">
        <is>
          <t>Club administration and bank charges — Emma finance support</t>
        </is>
      </c>
      <c r="E14" s="4" t="inlineStr">
        <is>
          <t>Administration</t>
        </is>
      </c>
      <c r="F14" s="7" t="inlineStr">
        <is>
          <t>Expense</t>
        </is>
      </c>
      <c r="G14" s="4" t="inlineStr">
        <is>
          <t>Nelson Community Bank</t>
        </is>
      </c>
      <c r="H14" s="7" t="inlineStr">
        <is>
          <t>Direct debit</t>
        </is>
      </c>
      <c r="I14" s="7" t="inlineStr">
        <is>
          <t>No</t>
        </is>
      </c>
      <c r="J14" s="8" t="n">
        <v>128.8</v>
      </c>
      <c r="K14" s="11">
        <f>IF($J14="","",IF($I14="Yes",IFERROR($J14*'Treasurer Summary'!$B$15/(1+'Treasurer Summary'!$B$15),0),0))</f>
        <v/>
      </c>
      <c r="L14" s="11">
        <f>IF($J14="","",$J14-$K14)</f>
        <v/>
      </c>
      <c r="M14" s="4" t="inlineStr">
        <is>
          <t>Operating Account</t>
        </is>
      </c>
      <c r="N14" s="4" t="inlineStr">
        <is>
          <t>BANK-MAR26</t>
        </is>
      </c>
      <c r="O14" s="7" t="inlineStr">
        <is>
          <t>No</t>
        </is>
      </c>
      <c r="P14" s="4" t="inlineStr">
        <is>
          <t>Confirm against March statement</t>
        </is>
      </c>
    </row>
    <row r="15">
      <c r="A15" s="4" t="n"/>
      <c r="B15" s="5" t="n"/>
      <c r="C15" s="6">
        <f>IF($B15="","",DATE(YEAR($B15),MONTH($B15),1))</f>
        <v/>
      </c>
      <c r="D15" s="4" t="n"/>
      <c r="E15" s="4" t="n"/>
      <c r="F15" s="7" t="n"/>
      <c r="G15" s="4" t="n"/>
      <c r="H15" s="7" t="n"/>
      <c r="I15" s="7" t="n"/>
      <c r="J15" s="8" t="n"/>
      <c r="K15" s="9">
        <f>IF($J15="","",IF($I15="Yes",IFERROR($J15*'Treasurer Summary'!$B$15/(1+'Treasurer Summary'!$B$15),0),0))</f>
        <v/>
      </c>
      <c r="L15" s="9">
        <f>IF($J15="","",$J15-$K15)</f>
        <v/>
      </c>
      <c r="M15" s="4" t="n"/>
      <c r="N15" s="4" t="n"/>
      <c r="O15" s="7" t="n"/>
      <c r="P15" s="4" t="n"/>
    </row>
    <row r="16">
      <c r="A16" s="4" t="n"/>
      <c r="B16" s="5" t="n"/>
      <c r="C16" s="10">
        <f>IF($B16="","",DATE(YEAR($B16),MONTH($B16),1))</f>
        <v/>
      </c>
      <c r="D16" s="4" t="n"/>
      <c r="E16" s="4" t="n"/>
      <c r="F16" s="7" t="n"/>
      <c r="G16" s="4" t="n"/>
      <c r="H16" s="7" t="n"/>
      <c r="I16" s="7" t="n"/>
      <c r="J16" s="8" t="n"/>
      <c r="K16" s="11">
        <f>IF($J16="","",IF($I16="Yes",IFERROR($J16*'Treasurer Summary'!$B$15/(1+'Treasurer Summary'!$B$15),0),0))</f>
        <v/>
      </c>
      <c r="L16" s="11">
        <f>IF($J16="","",$J16-$K16)</f>
        <v/>
      </c>
      <c r="M16" s="4" t="n"/>
      <c r="N16" s="4" t="n"/>
      <c r="O16" s="7" t="n"/>
      <c r="P16" s="4" t="n"/>
    </row>
    <row r="17">
      <c r="A17" s="4" t="n"/>
      <c r="B17" s="5" t="n"/>
      <c r="C17" s="6">
        <f>IF($B17="","",DATE(YEAR($B17),MONTH($B17),1))</f>
        <v/>
      </c>
      <c r="D17" s="4" t="n"/>
      <c r="E17" s="4" t="n"/>
      <c r="F17" s="7" t="n"/>
      <c r="G17" s="4" t="n"/>
      <c r="H17" s="7" t="n"/>
      <c r="I17" s="7" t="n"/>
      <c r="J17" s="8" t="n"/>
      <c r="K17" s="9">
        <f>IF($J17="","",IF($I17="Yes",IFERROR($J17*'Treasurer Summary'!$B$15/(1+'Treasurer Summary'!$B$15),0),0))</f>
        <v/>
      </c>
      <c r="L17" s="9">
        <f>IF($J17="","",$J17-$K17)</f>
        <v/>
      </c>
      <c r="M17" s="4" t="n"/>
      <c r="N17" s="4" t="n"/>
      <c r="O17" s="7" t="n"/>
      <c r="P17" s="4" t="n"/>
    </row>
    <row r="18">
      <c r="A18" s="4" t="n"/>
      <c r="B18" s="5" t="n"/>
      <c r="C18" s="10">
        <f>IF($B18="","",DATE(YEAR($B18),MONTH($B18),1))</f>
        <v/>
      </c>
      <c r="D18" s="4" t="n"/>
      <c r="E18" s="4" t="n"/>
      <c r="F18" s="7" t="n"/>
      <c r="G18" s="4" t="n"/>
      <c r="H18" s="7" t="n"/>
      <c r="I18" s="7" t="n"/>
      <c r="J18" s="8" t="n"/>
      <c r="K18" s="11">
        <f>IF($J18="","",IF($I18="Yes",IFERROR($J18*'Treasurer Summary'!$B$15/(1+'Treasurer Summary'!$B$15),0),0))</f>
        <v/>
      </c>
      <c r="L18" s="11">
        <f>IF($J18="","",$J18-$K18)</f>
        <v/>
      </c>
      <c r="M18" s="4" t="n"/>
      <c r="N18" s="4" t="n"/>
      <c r="O18" s="7" t="n"/>
      <c r="P18" s="4" t="n"/>
    </row>
    <row r="19">
      <c r="A19" s="4" t="n"/>
      <c r="B19" s="5" t="n"/>
      <c r="C19" s="6">
        <f>IF($B19="","",DATE(YEAR($B19),MONTH($B19),1))</f>
        <v/>
      </c>
      <c r="D19" s="4" t="n"/>
      <c r="E19" s="4" t="n"/>
      <c r="F19" s="7" t="n"/>
      <c r="G19" s="4" t="n"/>
      <c r="H19" s="7" t="n"/>
      <c r="I19" s="7" t="n"/>
      <c r="J19" s="8" t="n"/>
      <c r="K19" s="9">
        <f>IF($J19="","",IF($I19="Yes",IFERROR($J19*'Treasurer Summary'!$B$15/(1+'Treasurer Summary'!$B$15),0),0))</f>
        <v/>
      </c>
      <c r="L19" s="9">
        <f>IF($J19="","",$J19-$K19)</f>
        <v/>
      </c>
      <c r="M19" s="4" t="n"/>
      <c r="N19" s="4" t="n"/>
      <c r="O19" s="7" t="n"/>
      <c r="P19" s="4" t="n"/>
    </row>
    <row r="20">
      <c r="A20" s="4" t="n"/>
      <c r="B20" s="5" t="n"/>
      <c r="C20" s="10">
        <f>IF($B20="","",DATE(YEAR($B20),MONTH($B20),1))</f>
        <v/>
      </c>
      <c r="D20" s="4" t="n"/>
      <c r="E20" s="4" t="n"/>
      <c r="F20" s="7" t="n"/>
      <c r="G20" s="4" t="n"/>
      <c r="H20" s="7" t="n"/>
      <c r="I20" s="7" t="n"/>
      <c r="J20" s="8" t="n"/>
      <c r="K20" s="11">
        <f>IF($J20="","",IF($I20="Yes",IFERROR($J20*'Treasurer Summary'!$B$15/(1+'Treasurer Summary'!$B$15),0),0))</f>
        <v/>
      </c>
      <c r="L20" s="11">
        <f>IF($J20="","",$J20-$K20)</f>
        <v/>
      </c>
      <c r="M20" s="4" t="n"/>
      <c r="N20" s="4" t="n"/>
      <c r="O20" s="7" t="n"/>
      <c r="P20" s="4" t="n"/>
    </row>
    <row r="21">
      <c r="A21" s="4" t="n"/>
      <c r="B21" s="5" t="n"/>
      <c r="C21" s="6">
        <f>IF($B21="","",DATE(YEAR($B21),MONTH($B21),1))</f>
        <v/>
      </c>
      <c r="D21" s="4" t="n"/>
      <c r="E21" s="4" t="n"/>
      <c r="F21" s="7" t="n"/>
      <c r="G21" s="4" t="n"/>
      <c r="H21" s="7" t="n"/>
      <c r="I21" s="7" t="n"/>
      <c r="J21" s="8" t="n"/>
      <c r="K21" s="9">
        <f>IF($J21="","",IF($I21="Yes",IFERROR($J21*'Treasurer Summary'!$B$15/(1+'Treasurer Summary'!$B$15),0),0))</f>
        <v/>
      </c>
      <c r="L21" s="9">
        <f>IF($J21="","",$J21-$K21)</f>
        <v/>
      </c>
      <c r="M21" s="4" t="n"/>
      <c r="N21" s="4" t="n"/>
      <c r="O21" s="7" t="n"/>
      <c r="P21" s="4" t="n"/>
    </row>
    <row r="22">
      <c r="A22" s="4" t="n"/>
      <c r="B22" s="5" t="n"/>
      <c r="C22" s="10">
        <f>IF($B22="","",DATE(YEAR($B22),MONTH($B22),1))</f>
        <v/>
      </c>
      <c r="D22" s="4" t="n"/>
      <c r="E22" s="4" t="n"/>
      <c r="F22" s="7" t="n"/>
      <c r="G22" s="4" t="n"/>
      <c r="H22" s="7" t="n"/>
      <c r="I22" s="7" t="n"/>
      <c r="J22" s="8" t="n"/>
      <c r="K22" s="11">
        <f>IF($J22="","",IF($I22="Yes",IFERROR($J22*'Treasurer Summary'!$B$15/(1+'Treasurer Summary'!$B$15),0),0))</f>
        <v/>
      </c>
      <c r="L22" s="11">
        <f>IF($J22="","",$J22-$K22)</f>
        <v/>
      </c>
      <c r="M22" s="4" t="n"/>
      <c r="N22" s="4" t="n"/>
      <c r="O22" s="7" t="n"/>
      <c r="P22" s="4" t="n"/>
    </row>
    <row r="23">
      <c r="A23" s="4" t="n"/>
      <c r="B23" s="5" t="n"/>
      <c r="C23" s="6">
        <f>IF($B23="","",DATE(YEAR($B23),MONTH($B23),1))</f>
        <v/>
      </c>
      <c r="D23" s="4" t="n"/>
      <c r="E23" s="4" t="n"/>
      <c r="F23" s="7" t="n"/>
      <c r="G23" s="4" t="n"/>
      <c r="H23" s="7" t="n"/>
      <c r="I23" s="7" t="n"/>
      <c r="J23" s="8" t="n"/>
      <c r="K23" s="9">
        <f>IF($J23="","",IF($I23="Yes",IFERROR($J23*'Treasurer Summary'!$B$15/(1+'Treasurer Summary'!$B$15),0),0))</f>
        <v/>
      </c>
      <c r="L23" s="9">
        <f>IF($J23="","",$J23-$K23)</f>
        <v/>
      </c>
      <c r="M23" s="4" t="n"/>
      <c r="N23" s="4" t="n"/>
      <c r="O23" s="7" t="n"/>
      <c r="P23" s="4" t="n"/>
    </row>
    <row r="24">
      <c r="A24" s="4" t="n"/>
      <c r="B24" s="5" t="n"/>
      <c r="C24" s="10">
        <f>IF($B24="","",DATE(YEAR($B24),MONTH($B24),1))</f>
        <v/>
      </c>
      <c r="D24" s="4" t="n"/>
      <c r="E24" s="4" t="n"/>
      <c r="F24" s="7" t="n"/>
      <c r="G24" s="4" t="n"/>
      <c r="H24" s="7" t="n"/>
      <c r="I24" s="7" t="n"/>
      <c r="J24" s="8" t="n"/>
      <c r="K24" s="11">
        <f>IF($J24="","",IF($I24="Yes",IFERROR($J24*'Treasurer Summary'!$B$15/(1+'Treasurer Summary'!$B$15),0),0))</f>
        <v/>
      </c>
      <c r="L24" s="11">
        <f>IF($J24="","",$J24-$K24)</f>
        <v/>
      </c>
      <c r="M24" s="4" t="n"/>
      <c r="N24" s="4" t="n"/>
      <c r="O24" s="7" t="n"/>
      <c r="P24" s="4" t="n"/>
    </row>
    <row r="25">
      <c r="A25" s="4" t="n"/>
      <c r="B25" s="5" t="n"/>
      <c r="C25" s="6">
        <f>IF($B25="","",DATE(YEAR($B25),MONTH($B25),1))</f>
        <v/>
      </c>
      <c r="D25" s="4" t="n"/>
      <c r="E25" s="4" t="n"/>
      <c r="F25" s="7" t="n"/>
      <c r="G25" s="4" t="n"/>
      <c r="H25" s="7" t="n"/>
      <c r="I25" s="7" t="n"/>
      <c r="J25" s="8" t="n"/>
      <c r="K25" s="9">
        <f>IF($J25="","",IF($I25="Yes",IFERROR($J25*'Treasurer Summary'!$B$15/(1+'Treasurer Summary'!$B$15),0),0))</f>
        <v/>
      </c>
      <c r="L25" s="9">
        <f>IF($J25="","",$J25-$K25)</f>
        <v/>
      </c>
      <c r="M25" s="4" t="n"/>
      <c r="N25" s="4" t="n"/>
      <c r="O25" s="7" t="n"/>
      <c r="P25" s="4" t="n"/>
    </row>
    <row r="26">
      <c r="A26" s="4" t="n"/>
      <c r="B26" s="5" t="n"/>
      <c r="C26" s="10">
        <f>IF($B26="","",DATE(YEAR($B26),MONTH($B26),1))</f>
        <v/>
      </c>
      <c r="D26" s="4" t="n"/>
      <c r="E26" s="4" t="n"/>
      <c r="F26" s="7" t="n"/>
      <c r="G26" s="4" t="n"/>
      <c r="H26" s="7" t="n"/>
      <c r="I26" s="7" t="n"/>
      <c r="J26" s="8" t="n"/>
      <c r="K26" s="11">
        <f>IF($J26="","",IF($I26="Yes",IFERROR($J26*'Treasurer Summary'!$B$15/(1+'Treasurer Summary'!$B$15),0),0))</f>
        <v/>
      </c>
      <c r="L26" s="11">
        <f>IF($J26="","",$J26-$K26)</f>
        <v/>
      </c>
      <c r="M26" s="4" t="n"/>
      <c r="N26" s="4" t="n"/>
      <c r="O26" s="7" t="n"/>
      <c r="P26" s="4" t="n"/>
    </row>
    <row r="27">
      <c r="A27" s="4" t="n"/>
      <c r="B27" s="5" t="n"/>
      <c r="C27" s="6">
        <f>IF($B27="","",DATE(YEAR($B27),MONTH($B27),1))</f>
        <v/>
      </c>
      <c r="D27" s="4" t="n"/>
      <c r="E27" s="4" t="n"/>
      <c r="F27" s="7" t="n"/>
      <c r="G27" s="4" t="n"/>
      <c r="H27" s="7" t="n"/>
      <c r="I27" s="7" t="n"/>
      <c r="J27" s="8" t="n"/>
      <c r="K27" s="9">
        <f>IF($J27="","",IF($I27="Yes",IFERROR($J27*'Treasurer Summary'!$B$15/(1+'Treasurer Summary'!$B$15),0),0))</f>
        <v/>
      </c>
      <c r="L27" s="9">
        <f>IF($J27="","",$J27-$K27)</f>
        <v/>
      </c>
      <c r="M27" s="4" t="n"/>
      <c r="N27" s="4" t="n"/>
      <c r="O27" s="7" t="n"/>
      <c r="P27" s="4" t="n"/>
    </row>
    <row r="28">
      <c r="A28" s="4" t="n"/>
      <c r="B28" s="5" t="n"/>
      <c r="C28" s="10">
        <f>IF($B28="","",DATE(YEAR($B28),MONTH($B28),1))</f>
        <v/>
      </c>
      <c r="D28" s="4" t="n"/>
      <c r="E28" s="4" t="n"/>
      <c r="F28" s="7" t="n"/>
      <c r="G28" s="4" t="n"/>
      <c r="H28" s="7" t="n"/>
      <c r="I28" s="7" t="n"/>
      <c r="J28" s="8" t="n"/>
      <c r="K28" s="11">
        <f>IF($J28="","",IF($I28="Yes",IFERROR($J28*'Treasurer Summary'!$B$15/(1+'Treasurer Summary'!$B$15),0),0))</f>
        <v/>
      </c>
      <c r="L28" s="11">
        <f>IF($J28="","",$J28-$K28)</f>
        <v/>
      </c>
      <c r="M28" s="4" t="n"/>
      <c r="N28" s="4" t="n"/>
      <c r="O28" s="7" t="n"/>
      <c r="P28" s="4" t="n"/>
    </row>
    <row r="29">
      <c r="A29" s="4" t="n"/>
      <c r="B29" s="5" t="n"/>
      <c r="C29" s="6">
        <f>IF($B29="","",DATE(YEAR($B29),MONTH($B29),1))</f>
        <v/>
      </c>
      <c r="D29" s="4" t="n"/>
      <c r="E29" s="4" t="n"/>
      <c r="F29" s="7" t="n"/>
      <c r="G29" s="4" t="n"/>
      <c r="H29" s="7" t="n"/>
      <c r="I29" s="7" t="n"/>
      <c r="J29" s="8" t="n"/>
      <c r="K29" s="9">
        <f>IF($J29="","",IF($I29="Yes",IFERROR($J29*'Treasurer Summary'!$B$15/(1+'Treasurer Summary'!$B$15),0),0))</f>
        <v/>
      </c>
      <c r="L29" s="9">
        <f>IF($J29="","",$J29-$K29)</f>
        <v/>
      </c>
      <c r="M29" s="4" t="n"/>
      <c r="N29" s="4" t="n"/>
      <c r="O29" s="7" t="n"/>
      <c r="P29" s="4" t="n"/>
    </row>
    <row r="30">
      <c r="A30" s="4" t="n"/>
      <c r="B30" s="5" t="n"/>
      <c r="C30" s="10">
        <f>IF($B30="","",DATE(YEAR($B30),MONTH($B30),1))</f>
        <v/>
      </c>
      <c r="D30" s="4" t="n"/>
      <c r="E30" s="4" t="n"/>
      <c r="F30" s="7" t="n"/>
      <c r="G30" s="4" t="n"/>
      <c r="H30" s="7" t="n"/>
      <c r="I30" s="7" t="n"/>
      <c r="J30" s="8" t="n"/>
      <c r="K30" s="11">
        <f>IF($J30="","",IF($I30="Yes",IFERROR($J30*'Treasurer Summary'!$B$15/(1+'Treasurer Summary'!$B$15),0),0))</f>
        <v/>
      </c>
      <c r="L30" s="11">
        <f>IF($J30="","",$J30-$K30)</f>
        <v/>
      </c>
      <c r="M30" s="4" t="n"/>
      <c r="N30" s="4" t="n"/>
      <c r="O30" s="7" t="n"/>
      <c r="P30" s="4" t="n"/>
    </row>
    <row r="31">
      <c r="A31" s="4" t="n"/>
      <c r="B31" s="5" t="n"/>
      <c r="C31" s="6">
        <f>IF($B31="","",DATE(YEAR($B31),MONTH($B31),1))</f>
        <v/>
      </c>
      <c r="D31" s="4" t="n"/>
      <c r="E31" s="4" t="n"/>
      <c r="F31" s="7" t="n"/>
      <c r="G31" s="4" t="n"/>
      <c r="H31" s="7" t="n"/>
      <c r="I31" s="7" t="n"/>
      <c r="J31" s="8" t="n"/>
      <c r="K31" s="9">
        <f>IF($J31="","",IF($I31="Yes",IFERROR($J31*'Treasurer Summary'!$B$15/(1+'Treasurer Summary'!$B$15),0),0))</f>
        <v/>
      </c>
      <c r="L31" s="9">
        <f>IF($J31="","",$J31-$K31)</f>
        <v/>
      </c>
      <c r="M31" s="4" t="n"/>
      <c r="N31" s="4" t="n"/>
      <c r="O31" s="7" t="n"/>
      <c r="P31" s="4" t="n"/>
    </row>
    <row r="32">
      <c r="A32" s="4" t="n"/>
      <c r="B32" s="5" t="n"/>
      <c r="C32" s="10">
        <f>IF($B32="","",DATE(YEAR($B32),MONTH($B32),1))</f>
        <v/>
      </c>
      <c r="D32" s="4" t="n"/>
      <c r="E32" s="4" t="n"/>
      <c r="F32" s="7" t="n"/>
      <c r="G32" s="4" t="n"/>
      <c r="H32" s="7" t="n"/>
      <c r="I32" s="7" t="n"/>
      <c r="J32" s="8" t="n"/>
      <c r="K32" s="11">
        <f>IF($J32="","",IF($I32="Yes",IFERROR($J32*'Treasurer Summary'!$B$15/(1+'Treasurer Summary'!$B$15),0),0))</f>
        <v/>
      </c>
      <c r="L32" s="11">
        <f>IF($J32="","",$J32-$K32)</f>
        <v/>
      </c>
      <c r="M32" s="4" t="n"/>
      <c r="N32" s="4" t="n"/>
      <c r="O32" s="7" t="n"/>
      <c r="P32" s="4" t="n"/>
    </row>
    <row r="33">
      <c r="A33" s="4" t="n"/>
      <c r="B33" s="5" t="n"/>
      <c r="C33" s="6">
        <f>IF($B33="","",DATE(YEAR($B33),MONTH($B33),1))</f>
        <v/>
      </c>
      <c r="D33" s="4" t="n"/>
      <c r="E33" s="4" t="n"/>
      <c r="F33" s="7" t="n"/>
      <c r="G33" s="4" t="n"/>
      <c r="H33" s="7" t="n"/>
      <c r="I33" s="7" t="n"/>
      <c r="J33" s="8" t="n"/>
      <c r="K33" s="9">
        <f>IF($J33="","",IF($I33="Yes",IFERROR($J33*'Treasurer Summary'!$B$15/(1+'Treasurer Summary'!$B$15),0),0))</f>
        <v/>
      </c>
      <c r="L33" s="9">
        <f>IF($J33="","",$J33-$K33)</f>
        <v/>
      </c>
      <c r="M33" s="4" t="n"/>
      <c r="N33" s="4" t="n"/>
      <c r="O33" s="7" t="n"/>
      <c r="P33" s="4" t="n"/>
    </row>
    <row r="34">
      <c r="A34" s="4" t="n"/>
      <c r="B34" s="5" t="n"/>
      <c r="C34" s="10">
        <f>IF($B34="","",DATE(YEAR($B34),MONTH($B34),1))</f>
        <v/>
      </c>
      <c r="D34" s="4" t="n"/>
      <c r="E34" s="4" t="n"/>
      <c r="F34" s="7" t="n"/>
      <c r="G34" s="4" t="n"/>
      <c r="H34" s="7" t="n"/>
      <c r="I34" s="7" t="n"/>
      <c r="J34" s="8" t="n"/>
      <c r="K34" s="11">
        <f>IF($J34="","",IF($I34="Yes",IFERROR($J34*'Treasurer Summary'!$B$15/(1+'Treasurer Summary'!$B$15),0),0))</f>
        <v/>
      </c>
      <c r="L34" s="11">
        <f>IF($J34="","",$J34-$K34)</f>
        <v/>
      </c>
      <c r="M34" s="4" t="n"/>
      <c r="N34" s="4" t="n"/>
      <c r="O34" s="7" t="n"/>
      <c r="P34" s="4" t="n"/>
    </row>
    <row r="35">
      <c r="A35" s="4" t="n"/>
      <c r="B35" s="5" t="n"/>
      <c r="C35" s="6">
        <f>IF($B35="","",DATE(YEAR($B35),MONTH($B35),1))</f>
        <v/>
      </c>
      <c r="D35" s="4" t="n"/>
      <c r="E35" s="4" t="n"/>
      <c r="F35" s="7" t="n"/>
      <c r="G35" s="4" t="n"/>
      <c r="H35" s="7" t="n"/>
      <c r="I35" s="7" t="n"/>
      <c r="J35" s="8" t="n"/>
      <c r="K35" s="9">
        <f>IF($J35="","",IF($I35="Yes",IFERROR($J35*'Treasurer Summary'!$B$15/(1+'Treasurer Summary'!$B$15),0),0))</f>
        <v/>
      </c>
      <c r="L35" s="9">
        <f>IF($J35="","",$J35-$K35)</f>
        <v/>
      </c>
      <c r="M35" s="4" t="n"/>
      <c r="N35" s="4" t="n"/>
      <c r="O35" s="7" t="n"/>
      <c r="P35" s="4" t="n"/>
    </row>
    <row r="36">
      <c r="A36" s="4" t="n"/>
      <c r="B36" s="5" t="n"/>
      <c r="C36" s="10">
        <f>IF($B36="","",DATE(YEAR($B36),MONTH($B36),1))</f>
        <v/>
      </c>
      <c r="D36" s="4" t="n"/>
      <c r="E36" s="4" t="n"/>
      <c r="F36" s="7" t="n"/>
      <c r="G36" s="4" t="n"/>
      <c r="H36" s="7" t="n"/>
      <c r="I36" s="7" t="n"/>
      <c r="J36" s="8" t="n"/>
      <c r="K36" s="11">
        <f>IF($J36="","",IF($I36="Yes",IFERROR($J36*'Treasurer Summary'!$B$15/(1+'Treasurer Summary'!$B$15),0),0))</f>
        <v/>
      </c>
      <c r="L36" s="11">
        <f>IF($J36="","",$J36-$K36)</f>
        <v/>
      </c>
      <c r="M36" s="4" t="n"/>
      <c r="N36" s="4" t="n"/>
      <c r="O36" s="7" t="n"/>
      <c r="P36" s="4" t="n"/>
    </row>
    <row r="37">
      <c r="A37" s="4" t="n"/>
      <c r="B37" s="5" t="n"/>
      <c r="C37" s="6">
        <f>IF($B37="","",DATE(YEAR($B37),MONTH($B37),1))</f>
        <v/>
      </c>
      <c r="D37" s="4" t="n"/>
      <c r="E37" s="4" t="n"/>
      <c r="F37" s="7" t="n"/>
      <c r="G37" s="4" t="n"/>
      <c r="H37" s="7" t="n"/>
      <c r="I37" s="7" t="n"/>
      <c r="J37" s="8" t="n"/>
      <c r="K37" s="9">
        <f>IF($J37="","",IF($I37="Yes",IFERROR($J37*'Treasurer Summary'!$B$15/(1+'Treasurer Summary'!$B$15),0),0))</f>
        <v/>
      </c>
      <c r="L37" s="9">
        <f>IF($J37="","",$J37-$K37)</f>
        <v/>
      </c>
      <c r="M37" s="4" t="n"/>
      <c r="N37" s="4" t="n"/>
      <c r="O37" s="7" t="n"/>
      <c r="P37" s="4" t="n"/>
    </row>
    <row r="38">
      <c r="A38" s="4" t="n"/>
      <c r="B38" s="5" t="n"/>
      <c r="C38" s="10">
        <f>IF($B38="","",DATE(YEAR($B38),MONTH($B38),1))</f>
        <v/>
      </c>
      <c r="D38" s="4" t="n"/>
      <c r="E38" s="4" t="n"/>
      <c r="F38" s="7" t="n"/>
      <c r="G38" s="4" t="n"/>
      <c r="H38" s="7" t="n"/>
      <c r="I38" s="7" t="n"/>
      <c r="J38" s="8" t="n"/>
      <c r="K38" s="11">
        <f>IF($J38="","",IF($I38="Yes",IFERROR($J38*'Treasurer Summary'!$B$15/(1+'Treasurer Summary'!$B$15),0),0))</f>
        <v/>
      </c>
      <c r="L38" s="11">
        <f>IF($J38="","",$J38-$K38)</f>
        <v/>
      </c>
      <c r="M38" s="4" t="n"/>
      <c r="N38" s="4" t="n"/>
      <c r="O38" s="7" t="n"/>
      <c r="P38" s="4" t="n"/>
    </row>
    <row r="39">
      <c r="A39" s="4" t="n"/>
      <c r="B39" s="5" t="n"/>
      <c r="C39" s="6">
        <f>IF($B39="","",DATE(YEAR($B39),MONTH($B39),1))</f>
        <v/>
      </c>
      <c r="D39" s="4" t="n"/>
      <c r="E39" s="4" t="n"/>
      <c r="F39" s="7" t="n"/>
      <c r="G39" s="4" t="n"/>
      <c r="H39" s="7" t="n"/>
      <c r="I39" s="7" t="n"/>
      <c r="J39" s="8" t="n"/>
      <c r="K39" s="9">
        <f>IF($J39="","",IF($I39="Yes",IFERROR($J39*'Treasurer Summary'!$B$15/(1+'Treasurer Summary'!$B$15),0),0))</f>
        <v/>
      </c>
      <c r="L39" s="9">
        <f>IF($J39="","",$J39-$K39)</f>
        <v/>
      </c>
      <c r="M39" s="4" t="n"/>
      <c r="N39" s="4" t="n"/>
      <c r="O39" s="7" t="n"/>
      <c r="P39" s="4" t="n"/>
    </row>
    <row r="40">
      <c r="A40" s="4" t="n"/>
      <c r="B40" s="5" t="n"/>
      <c r="C40" s="10">
        <f>IF($B40="","",DATE(YEAR($B40),MONTH($B40),1))</f>
        <v/>
      </c>
      <c r="D40" s="4" t="n"/>
      <c r="E40" s="4" t="n"/>
      <c r="F40" s="7" t="n"/>
      <c r="G40" s="4" t="n"/>
      <c r="H40" s="7" t="n"/>
      <c r="I40" s="7" t="n"/>
      <c r="J40" s="8" t="n"/>
      <c r="K40" s="11">
        <f>IF($J40="","",IF($I40="Yes",IFERROR($J40*'Treasurer Summary'!$B$15/(1+'Treasurer Summary'!$B$15),0),0))</f>
        <v/>
      </c>
      <c r="L40" s="11">
        <f>IF($J40="","",$J40-$K40)</f>
        <v/>
      </c>
      <c r="M40" s="4" t="n"/>
      <c r="N40" s="4" t="n"/>
      <c r="O40" s="7" t="n"/>
      <c r="P40" s="4" t="n"/>
    </row>
    <row r="41">
      <c r="A41" s="4" t="n"/>
      <c r="B41" s="5" t="n"/>
      <c r="C41" s="6">
        <f>IF($B41="","",DATE(YEAR($B41),MONTH($B41),1))</f>
        <v/>
      </c>
      <c r="D41" s="4" t="n"/>
      <c r="E41" s="4" t="n"/>
      <c r="F41" s="7" t="n"/>
      <c r="G41" s="4" t="n"/>
      <c r="H41" s="7" t="n"/>
      <c r="I41" s="7" t="n"/>
      <c r="J41" s="8" t="n"/>
      <c r="K41" s="9">
        <f>IF($J41="","",IF($I41="Yes",IFERROR($J41*'Treasurer Summary'!$B$15/(1+'Treasurer Summary'!$B$15),0),0))</f>
        <v/>
      </c>
      <c r="L41" s="9">
        <f>IF($J41="","",$J41-$K41)</f>
        <v/>
      </c>
      <c r="M41" s="4" t="n"/>
      <c r="N41" s="4" t="n"/>
      <c r="O41" s="7" t="n"/>
      <c r="P41" s="4" t="n"/>
    </row>
    <row r="42">
      <c r="A42" s="4" t="n"/>
      <c r="B42" s="5" t="n"/>
      <c r="C42" s="10">
        <f>IF($B42="","",DATE(YEAR($B42),MONTH($B42),1))</f>
        <v/>
      </c>
      <c r="D42" s="4" t="n"/>
      <c r="E42" s="4" t="n"/>
      <c r="F42" s="7" t="n"/>
      <c r="G42" s="4" t="n"/>
      <c r="H42" s="7" t="n"/>
      <c r="I42" s="7" t="n"/>
      <c r="J42" s="8" t="n"/>
      <c r="K42" s="11">
        <f>IF($J42="","",IF($I42="Yes",IFERROR($J42*'Treasurer Summary'!$B$15/(1+'Treasurer Summary'!$B$15),0),0))</f>
        <v/>
      </c>
      <c r="L42" s="11">
        <f>IF($J42="","",$J42-$K42)</f>
        <v/>
      </c>
      <c r="M42" s="4" t="n"/>
      <c r="N42" s="4" t="n"/>
      <c r="O42" s="7" t="n"/>
      <c r="P42" s="4" t="n"/>
    </row>
    <row r="43">
      <c r="A43" s="4" t="n"/>
      <c r="B43" s="5" t="n"/>
      <c r="C43" s="6">
        <f>IF($B43="","",DATE(YEAR($B43),MONTH($B43),1))</f>
        <v/>
      </c>
      <c r="D43" s="4" t="n"/>
      <c r="E43" s="4" t="n"/>
      <c r="F43" s="7" t="n"/>
      <c r="G43" s="4" t="n"/>
      <c r="H43" s="7" t="n"/>
      <c r="I43" s="7" t="n"/>
      <c r="J43" s="8" t="n"/>
      <c r="K43" s="9">
        <f>IF($J43="","",IF($I43="Yes",IFERROR($J43*'Treasurer Summary'!$B$15/(1+'Treasurer Summary'!$B$15),0),0))</f>
        <v/>
      </c>
      <c r="L43" s="9">
        <f>IF($J43="","",$J43-$K43)</f>
        <v/>
      </c>
      <c r="M43" s="4" t="n"/>
      <c r="N43" s="4" t="n"/>
      <c r="O43" s="7" t="n"/>
      <c r="P43" s="4" t="n"/>
    </row>
    <row r="44">
      <c r="A44" s="4" t="n"/>
      <c r="B44" s="5" t="n"/>
      <c r="C44" s="10">
        <f>IF($B44="","",DATE(YEAR($B44),MONTH($B44),1))</f>
        <v/>
      </c>
      <c r="D44" s="4" t="n"/>
      <c r="E44" s="4" t="n"/>
      <c r="F44" s="7" t="n"/>
      <c r="G44" s="4" t="n"/>
      <c r="H44" s="7" t="n"/>
      <c r="I44" s="7" t="n"/>
      <c r="J44" s="8" t="n"/>
      <c r="K44" s="11">
        <f>IF($J44="","",IF($I44="Yes",IFERROR($J44*'Treasurer Summary'!$B$15/(1+'Treasurer Summary'!$B$15),0),0))</f>
        <v/>
      </c>
      <c r="L44" s="11">
        <f>IF($J44="","",$J44-$K44)</f>
        <v/>
      </c>
      <c r="M44" s="4" t="n"/>
      <c r="N44" s="4" t="n"/>
      <c r="O44" s="7" t="n"/>
      <c r="P44" s="4" t="n"/>
    </row>
    <row r="45">
      <c r="A45" s="4" t="n"/>
      <c r="B45" s="5" t="n"/>
      <c r="C45" s="6">
        <f>IF($B45="","",DATE(YEAR($B45),MONTH($B45),1))</f>
        <v/>
      </c>
      <c r="D45" s="4" t="n"/>
      <c r="E45" s="4" t="n"/>
      <c r="F45" s="7" t="n"/>
      <c r="G45" s="4" t="n"/>
      <c r="H45" s="7" t="n"/>
      <c r="I45" s="7" t="n"/>
      <c r="J45" s="8" t="n"/>
      <c r="K45" s="9">
        <f>IF($J45="","",IF($I45="Yes",IFERROR($J45*'Treasurer Summary'!$B$15/(1+'Treasurer Summary'!$B$15),0),0))</f>
        <v/>
      </c>
      <c r="L45" s="9">
        <f>IF($J45="","",$J45-$K45)</f>
        <v/>
      </c>
      <c r="M45" s="4" t="n"/>
      <c r="N45" s="4" t="n"/>
      <c r="O45" s="7" t="n"/>
      <c r="P45" s="4" t="n"/>
    </row>
    <row r="46">
      <c r="A46" s="4" t="n"/>
      <c r="B46" s="5" t="n"/>
      <c r="C46" s="10">
        <f>IF($B46="","",DATE(YEAR($B46),MONTH($B46),1))</f>
        <v/>
      </c>
      <c r="D46" s="4" t="n"/>
      <c r="E46" s="4" t="n"/>
      <c r="F46" s="7" t="n"/>
      <c r="G46" s="4" t="n"/>
      <c r="H46" s="7" t="n"/>
      <c r="I46" s="7" t="n"/>
      <c r="J46" s="8" t="n"/>
      <c r="K46" s="11">
        <f>IF($J46="","",IF($I46="Yes",IFERROR($J46*'Treasurer Summary'!$B$15/(1+'Treasurer Summary'!$B$15),0),0))</f>
        <v/>
      </c>
      <c r="L46" s="11">
        <f>IF($J46="","",$J46-$K46)</f>
        <v/>
      </c>
      <c r="M46" s="4" t="n"/>
      <c r="N46" s="4" t="n"/>
      <c r="O46" s="7" t="n"/>
      <c r="P46" s="4" t="n"/>
    </row>
    <row r="47">
      <c r="A47" s="4" t="n"/>
      <c r="B47" s="5" t="n"/>
      <c r="C47" s="6">
        <f>IF($B47="","",DATE(YEAR($B47),MONTH($B47),1))</f>
        <v/>
      </c>
      <c r="D47" s="4" t="n"/>
      <c r="E47" s="4" t="n"/>
      <c r="F47" s="7" t="n"/>
      <c r="G47" s="4" t="n"/>
      <c r="H47" s="7" t="n"/>
      <c r="I47" s="7" t="n"/>
      <c r="J47" s="8" t="n"/>
      <c r="K47" s="9">
        <f>IF($J47="","",IF($I47="Yes",IFERROR($J47*'Treasurer Summary'!$B$15/(1+'Treasurer Summary'!$B$15),0),0))</f>
        <v/>
      </c>
      <c r="L47" s="9">
        <f>IF($J47="","",$J47-$K47)</f>
        <v/>
      </c>
      <c r="M47" s="4" t="n"/>
      <c r="N47" s="4" t="n"/>
      <c r="O47" s="7" t="n"/>
      <c r="P47" s="4" t="n"/>
    </row>
    <row r="48">
      <c r="A48" s="4" t="n"/>
      <c r="B48" s="5" t="n"/>
      <c r="C48" s="10">
        <f>IF($B48="","",DATE(YEAR($B48),MONTH($B48),1))</f>
        <v/>
      </c>
      <c r="D48" s="4" t="n"/>
      <c r="E48" s="4" t="n"/>
      <c r="F48" s="7" t="n"/>
      <c r="G48" s="4" t="n"/>
      <c r="H48" s="7" t="n"/>
      <c r="I48" s="7" t="n"/>
      <c r="J48" s="8" t="n"/>
      <c r="K48" s="11">
        <f>IF($J48="","",IF($I48="Yes",IFERROR($J48*'Treasurer Summary'!$B$15/(1+'Treasurer Summary'!$B$15),0),0))</f>
        <v/>
      </c>
      <c r="L48" s="11">
        <f>IF($J48="","",$J48-$K48)</f>
        <v/>
      </c>
      <c r="M48" s="4" t="n"/>
      <c r="N48" s="4" t="n"/>
      <c r="O48" s="7" t="n"/>
      <c r="P48" s="4" t="n"/>
    </row>
    <row r="49">
      <c r="A49" s="4" t="n"/>
      <c r="B49" s="5" t="n"/>
      <c r="C49" s="6">
        <f>IF($B49="","",DATE(YEAR($B49),MONTH($B49),1))</f>
        <v/>
      </c>
      <c r="D49" s="4" t="n"/>
      <c r="E49" s="4" t="n"/>
      <c r="F49" s="7" t="n"/>
      <c r="G49" s="4" t="n"/>
      <c r="H49" s="7" t="n"/>
      <c r="I49" s="7" t="n"/>
      <c r="J49" s="8" t="n"/>
      <c r="K49" s="9">
        <f>IF($J49="","",IF($I49="Yes",IFERROR($J49*'Treasurer Summary'!$B$15/(1+'Treasurer Summary'!$B$15),0),0))</f>
        <v/>
      </c>
      <c r="L49" s="9">
        <f>IF($J49="","",$J49-$K49)</f>
        <v/>
      </c>
      <c r="M49" s="4" t="n"/>
      <c r="N49" s="4" t="n"/>
      <c r="O49" s="7" t="n"/>
      <c r="P49" s="4" t="n"/>
    </row>
    <row r="50">
      <c r="A50" s="4" t="n"/>
      <c r="B50" s="5" t="n"/>
      <c r="C50" s="10">
        <f>IF($B50="","",DATE(YEAR($B50),MONTH($B50),1))</f>
        <v/>
      </c>
      <c r="D50" s="4" t="n"/>
      <c r="E50" s="4" t="n"/>
      <c r="F50" s="7" t="n"/>
      <c r="G50" s="4" t="n"/>
      <c r="H50" s="7" t="n"/>
      <c r="I50" s="7" t="n"/>
      <c r="J50" s="8" t="n"/>
      <c r="K50" s="11">
        <f>IF($J50="","",IF($I50="Yes",IFERROR($J50*'Treasurer Summary'!$B$15/(1+'Treasurer Summary'!$B$15),0),0))</f>
        <v/>
      </c>
      <c r="L50" s="11">
        <f>IF($J50="","",$J50-$K50)</f>
        <v/>
      </c>
      <c r="M50" s="4" t="n"/>
      <c r="N50" s="4" t="n"/>
      <c r="O50" s="7" t="n"/>
      <c r="P50" s="4" t="n"/>
    </row>
    <row r="51">
      <c r="A51" s="4" t="n"/>
      <c r="B51" s="5" t="n"/>
      <c r="C51" s="6">
        <f>IF($B51="","",DATE(YEAR($B51),MONTH($B51),1))</f>
        <v/>
      </c>
      <c r="D51" s="4" t="n"/>
      <c r="E51" s="4" t="n"/>
      <c r="F51" s="7" t="n"/>
      <c r="G51" s="4" t="n"/>
      <c r="H51" s="7" t="n"/>
      <c r="I51" s="7" t="n"/>
      <c r="J51" s="8" t="n"/>
      <c r="K51" s="9">
        <f>IF($J51="","",IF($I51="Yes",IFERROR($J51*'Treasurer Summary'!$B$15/(1+'Treasurer Summary'!$B$15),0),0))</f>
        <v/>
      </c>
      <c r="L51" s="9">
        <f>IF($J51="","",$J51-$K51)</f>
        <v/>
      </c>
      <c r="M51" s="4" t="n"/>
      <c r="N51" s="4" t="n"/>
      <c r="O51" s="7" t="n"/>
      <c r="P51" s="4" t="n"/>
    </row>
    <row r="52">
      <c r="A52" s="4" t="n"/>
      <c r="B52" s="5" t="n"/>
      <c r="C52" s="10">
        <f>IF($B52="","",DATE(YEAR($B52),MONTH($B52),1))</f>
        <v/>
      </c>
      <c r="D52" s="4" t="n"/>
      <c r="E52" s="4" t="n"/>
      <c r="F52" s="7" t="n"/>
      <c r="G52" s="4" t="n"/>
      <c r="H52" s="7" t="n"/>
      <c r="I52" s="7" t="n"/>
      <c r="J52" s="8" t="n"/>
      <c r="K52" s="11">
        <f>IF($J52="","",IF($I52="Yes",IFERROR($J52*'Treasurer Summary'!$B$15/(1+'Treasurer Summary'!$B$15),0),0))</f>
        <v/>
      </c>
      <c r="L52" s="11">
        <f>IF($J52="","",$J52-$K52)</f>
        <v/>
      </c>
      <c r="M52" s="4" t="n"/>
      <c r="N52" s="4" t="n"/>
      <c r="O52" s="7" t="n"/>
      <c r="P52" s="4" t="n"/>
    </row>
    <row r="53">
      <c r="A53" s="4" t="n"/>
      <c r="B53" s="5" t="n"/>
      <c r="C53" s="6">
        <f>IF($B53="","",DATE(YEAR($B53),MONTH($B53),1))</f>
        <v/>
      </c>
      <c r="D53" s="4" t="n"/>
      <c r="E53" s="4" t="n"/>
      <c r="F53" s="7" t="n"/>
      <c r="G53" s="4" t="n"/>
      <c r="H53" s="7" t="n"/>
      <c r="I53" s="7" t="n"/>
      <c r="J53" s="8" t="n"/>
      <c r="K53" s="9">
        <f>IF($J53="","",IF($I53="Yes",IFERROR($J53*'Treasurer Summary'!$B$15/(1+'Treasurer Summary'!$B$15),0),0))</f>
        <v/>
      </c>
      <c r="L53" s="9">
        <f>IF($J53="","",$J53-$K53)</f>
        <v/>
      </c>
      <c r="M53" s="4" t="n"/>
      <c r="N53" s="4" t="n"/>
      <c r="O53" s="7" t="n"/>
      <c r="P53" s="4" t="n"/>
    </row>
    <row r="54">
      <c r="A54" s="4" t="n"/>
      <c r="B54" s="5" t="n"/>
      <c r="C54" s="10">
        <f>IF($B54="","",DATE(YEAR($B54),MONTH($B54),1))</f>
        <v/>
      </c>
      <c r="D54" s="4" t="n"/>
      <c r="E54" s="4" t="n"/>
      <c r="F54" s="7" t="n"/>
      <c r="G54" s="4" t="n"/>
      <c r="H54" s="7" t="n"/>
      <c r="I54" s="7" t="n"/>
      <c r="J54" s="8" t="n"/>
      <c r="K54" s="11">
        <f>IF($J54="","",IF($I54="Yes",IFERROR($J54*'Treasurer Summary'!$B$15/(1+'Treasurer Summary'!$B$15),0),0))</f>
        <v/>
      </c>
      <c r="L54" s="11">
        <f>IF($J54="","",$J54-$K54)</f>
        <v/>
      </c>
      <c r="M54" s="4" t="n"/>
      <c r="N54" s="4" t="n"/>
      <c r="O54" s="7" t="n"/>
      <c r="P54" s="4" t="n"/>
    </row>
    <row r="55">
      <c r="A55" s="4" t="n"/>
      <c r="B55" s="5" t="n"/>
      <c r="C55" s="6">
        <f>IF($B55="","",DATE(YEAR($B55),MONTH($B55),1))</f>
        <v/>
      </c>
      <c r="D55" s="4" t="n"/>
      <c r="E55" s="4" t="n"/>
      <c r="F55" s="7" t="n"/>
      <c r="G55" s="4" t="n"/>
      <c r="H55" s="7" t="n"/>
      <c r="I55" s="7" t="n"/>
      <c r="J55" s="8" t="n"/>
      <c r="K55" s="9">
        <f>IF($J55="","",IF($I55="Yes",IFERROR($J55*'Treasurer Summary'!$B$15/(1+'Treasurer Summary'!$B$15),0),0))</f>
        <v/>
      </c>
      <c r="L55" s="9">
        <f>IF($J55="","",$J55-$K55)</f>
        <v/>
      </c>
      <c r="M55" s="4" t="n"/>
      <c r="N55" s="4" t="n"/>
      <c r="O55" s="7" t="n"/>
      <c r="P55" s="4" t="n"/>
    </row>
    <row r="56">
      <c r="A56" s="4" t="n"/>
      <c r="B56" s="5" t="n"/>
      <c r="C56" s="10">
        <f>IF($B56="","",DATE(YEAR($B56),MONTH($B56),1))</f>
        <v/>
      </c>
      <c r="D56" s="4" t="n"/>
      <c r="E56" s="4" t="n"/>
      <c r="F56" s="7" t="n"/>
      <c r="G56" s="4" t="n"/>
      <c r="H56" s="7" t="n"/>
      <c r="I56" s="7" t="n"/>
      <c r="J56" s="8" t="n"/>
      <c r="K56" s="11">
        <f>IF($J56="","",IF($I56="Yes",IFERROR($J56*'Treasurer Summary'!$B$15/(1+'Treasurer Summary'!$B$15),0),0))</f>
        <v/>
      </c>
      <c r="L56" s="11">
        <f>IF($J56="","",$J56-$K56)</f>
        <v/>
      </c>
      <c r="M56" s="4" t="n"/>
      <c r="N56" s="4" t="n"/>
      <c r="O56" s="7" t="n"/>
      <c r="P56" s="4" t="n"/>
    </row>
    <row r="57">
      <c r="A57" s="4" t="n"/>
      <c r="B57" s="5" t="n"/>
      <c r="C57" s="6">
        <f>IF($B57="","",DATE(YEAR($B57),MONTH($B57),1))</f>
        <v/>
      </c>
      <c r="D57" s="4" t="n"/>
      <c r="E57" s="4" t="n"/>
      <c r="F57" s="7" t="n"/>
      <c r="G57" s="4" t="n"/>
      <c r="H57" s="7" t="n"/>
      <c r="I57" s="7" t="n"/>
      <c r="J57" s="8" t="n"/>
      <c r="K57" s="9">
        <f>IF($J57="","",IF($I57="Yes",IFERROR($J57*'Treasurer Summary'!$B$15/(1+'Treasurer Summary'!$B$15),0),0))</f>
        <v/>
      </c>
      <c r="L57" s="9">
        <f>IF($J57="","",$J57-$K57)</f>
        <v/>
      </c>
      <c r="M57" s="4" t="n"/>
      <c r="N57" s="4" t="n"/>
      <c r="O57" s="7" t="n"/>
      <c r="P57" s="4" t="n"/>
    </row>
    <row r="58">
      <c r="A58" s="4" t="n"/>
      <c r="B58" s="5" t="n"/>
      <c r="C58" s="10">
        <f>IF($B58="","",DATE(YEAR($B58),MONTH($B58),1))</f>
        <v/>
      </c>
      <c r="D58" s="4" t="n"/>
      <c r="E58" s="4" t="n"/>
      <c r="F58" s="7" t="n"/>
      <c r="G58" s="4" t="n"/>
      <c r="H58" s="7" t="n"/>
      <c r="I58" s="7" t="n"/>
      <c r="J58" s="8" t="n"/>
      <c r="K58" s="11">
        <f>IF($J58="","",IF($I58="Yes",IFERROR($J58*'Treasurer Summary'!$B$15/(1+'Treasurer Summary'!$B$15),0),0))</f>
        <v/>
      </c>
      <c r="L58" s="11">
        <f>IF($J58="","",$J58-$K58)</f>
        <v/>
      </c>
      <c r="M58" s="4" t="n"/>
      <c r="N58" s="4" t="n"/>
      <c r="O58" s="7" t="n"/>
      <c r="P58" s="4" t="n"/>
    </row>
    <row r="59">
      <c r="A59" s="4" t="n"/>
      <c r="B59" s="5" t="n"/>
      <c r="C59" s="6">
        <f>IF($B59="","",DATE(YEAR($B59),MONTH($B59),1))</f>
        <v/>
      </c>
      <c r="D59" s="4" t="n"/>
      <c r="E59" s="4" t="n"/>
      <c r="F59" s="7" t="n"/>
      <c r="G59" s="4" t="n"/>
      <c r="H59" s="7" t="n"/>
      <c r="I59" s="7" t="n"/>
      <c r="J59" s="8" t="n"/>
      <c r="K59" s="9">
        <f>IF($J59="","",IF($I59="Yes",IFERROR($J59*'Treasurer Summary'!$B$15/(1+'Treasurer Summary'!$B$15),0),0))</f>
        <v/>
      </c>
      <c r="L59" s="9">
        <f>IF($J59="","",$J59-$K59)</f>
        <v/>
      </c>
      <c r="M59" s="4" t="n"/>
      <c r="N59" s="4" t="n"/>
      <c r="O59" s="7" t="n"/>
      <c r="P59" s="4" t="n"/>
    </row>
    <row r="60">
      <c r="A60" s="4" t="n"/>
      <c r="B60" s="5" t="n"/>
      <c r="C60" s="10">
        <f>IF($B60="","",DATE(YEAR($B60),MONTH($B60),1))</f>
        <v/>
      </c>
      <c r="D60" s="4" t="n"/>
      <c r="E60" s="4" t="n"/>
      <c r="F60" s="7" t="n"/>
      <c r="G60" s="4" t="n"/>
      <c r="H60" s="7" t="n"/>
      <c r="I60" s="7" t="n"/>
      <c r="J60" s="8" t="n"/>
      <c r="K60" s="11">
        <f>IF($J60="","",IF($I60="Yes",IFERROR($J60*'Treasurer Summary'!$B$15/(1+'Treasurer Summary'!$B$15),0),0))</f>
        <v/>
      </c>
      <c r="L60" s="11">
        <f>IF($J60="","",$J60-$K60)</f>
        <v/>
      </c>
      <c r="M60" s="4" t="n"/>
      <c r="N60" s="4" t="n"/>
      <c r="O60" s="7" t="n"/>
      <c r="P60" s="4" t="n"/>
    </row>
    <row r="61">
      <c r="A61" s="4" t="n"/>
      <c r="B61" s="5" t="n"/>
      <c r="C61" s="6">
        <f>IF($B61="","",DATE(YEAR($B61),MONTH($B61),1))</f>
        <v/>
      </c>
      <c r="D61" s="4" t="n"/>
      <c r="E61" s="4" t="n"/>
      <c r="F61" s="7" t="n"/>
      <c r="G61" s="4" t="n"/>
      <c r="H61" s="7" t="n"/>
      <c r="I61" s="7" t="n"/>
      <c r="J61" s="8" t="n"/>
      <c r="K61" s="9">
        <f>IF($J61="","",IF($I61="Yes",IFERROR($J61*'Treasurer Summary'!$B$15/(1+'Treasurer Summary'!$B$15),0),0))</f>
        <v/>
      </c>
      <c r="L61" s="9">
        <f>IF($J61="","",$J61-$K61)</f>
        <v/>
      </c>
      <c r="M61" s="4" t="n"/>
      <c r="N61" s="4" t="n"/>
      <c r="O61" s="7" t="n"/>
      <c r="P61" s="4" t="n"/>
    </row>
    <row r="62">
      <c r="A62" s="4" t="n"/>
      <c r="B62" s="5" t="n"/>
      <c r="C62" s="10">
        <f>IF($B62="","",DATE(YEAR($B62),MONTH($B62),1))</f>
        <v/>
      </c>
      <c r="D62" s="4" t="n"/>
      <c r="E62" s="4" t="n"/>
      <c r="F62" s="7" t="n"/>
      <c r="G62" s="4" t="n"/>
      <c r="H62" s="7" t="n"/>
      <c r="I62" s="7" t="n"/>
      <c r="J62" s="8" t="n"/>
      <c r="K62" s="11">
        <f>IF($J62="","",IF($I62="Yes",IFERROR($J62*'Treasurer Summary'!$B$15/(1+'Treasurer Summary'!$B$15),0),0))</f>
        <v/>
      </c>
      <c r="L62" s="11">
        <f>IF($J62="","",$J62-$K62)</f>
        <v/>
      </c>
      <c r="M62" s="4" t="n"/>
      <c r="N62" s="4" t="n"/>
      <c r="O62" s="7" t="n"/>
      <c r="P62" s="4" t="n"/>
    </row>
    <row r="63">
      <c r="A63" s="4" t="n"/>
      <c r="B63" s="5" t="n"/>
      <c r="C63" s="6">
        <f>IF($B63="","",DATE(YEAR($B63),MONTH($B63),1))</f>
        <v/>
      </c>
      <c r="D63" s="4" t="n"/>
      <c r="E63" s="4" t="n"/>
      <c r="F63" s="7" t="n"/>
      <c r="G63" s="4" t="n"/>
      <c r="H63" s="7" t="n"/>
      <c r="I63" s="7" t="n"/>
      <c r="J63" s="8" t="n"/>
      <c r="K63" s="9">
        <f>IF($J63="","",IF($I63="Yes",IFERROR($J63*'Treasurer Summary'!$B$15/(1+'Treasurer Summary'!$B$15),0),0))</f>
        <v/>
      </c>
      <c r="L63" s="9">
        <f>IF($J63="","",$J63-$K63)</f>
        <v/>
      </c>
      <c r="M63" s="4" t="n"/>
      <c r="N63" s="4" t="n"/>
      <c r="O63" s="7" t="n"/>
      <c r="P63" s="4" t="n"/>
    </row>
    <row r="64">
      <c r="A64" s="4" t="n"/>
      <c r="B64" s="5" t="n"/>
      <c r="C64" s="10">
        <f>IF($B64="","",DATE(YEAR($B64),MONTH($B64),1))</f>
        <v/>
      </c>
      <c r="D64" s="4" t="n"/>
      <c r="E64" s="4" t="n"/>
      <c r="F64" s="7" t="n"/>
      <c r="G64" s="4" t="n"/>
      <c r="H64" s="7" t="n"/>
      <c r="I64" s="7" t="n"/>
      <c r="J64" s="8" t="n"/>
      <c r="K64" s="11">
        <f>IF($J64="","",IF($I64="Yes",IFERROR($J64*'Treasurer Summary'!$B$15/(1+'Treasurer Summary'!$B$15),0),0))</f>
        <v/>
      </c>
      <c r="L64" s="11">
        <f>IF($J64="","",$J64-$K64)</f>
        <v/>
      </c>
      <c r="M64" s="4" t="n"/>
      <c r="N64" s="4" t="n"/>
      <c r="O64" s="7" t="n"/>
      <c r="P64" s="4" t="n"/>
    </row>
    <row r="65">
      <c r="A65" s="4" t="n"/>
      <c r="B65" s="5" t="n"/>
      <c r="C65" s="6">
        <f>IF($B65="","",DATE(YEAR($B65),MONTH($B65),1))</f>
        <v/>
      </c>
      <c r="D65" s="4" t="n"/>
      <c r="E65" s="4" t="n"/>
      <c r="F65" s="7" t="n"/>
      <c r="G65" s="4" t="n"/>
      <c r="H65" s="7" t="n"/>
      <c r="I65" s="7" t="n"/>
      <c r="J65" s="8" t="n"/>
      <c r="K65" s="9">
        <f>IF($J65="","",IF($I65="Yes",IFERROR($J65*'Treasurer Summary'!$B$15/(1+'Treasurer Summary'!$B$15),0),0))</f>
        <v/>
      </c>
      <c r="L65" s="9">
        <f>IF($J65="","",$J65-$K65)</f>
        <v/>
      </c>
      <c r="M65" s="4" t="n"/>
      <c r="N65" s="4" t="n"/>
      <c r="O65" s="7" t="n"/>
      <c r="P65" s="4" t="n"/>
    </row>
    <row r="66">
      <c r="A66" s="4" t="n"/>
      <c r="B66" s="5" t="n"/>
      <c r="C66" s="10">
        <f>IF($B66="","",DATE(YEAR($B66),MONTH($B66),1))</f>
        <v/>
      </c>
      <c r="D66" s="4" t="n"/>
      <c r="E66" s="4" t="n"/>
      <c r="F66" s="7" t="n"/>
      <c r="G66" s="4" t="n"/>
      <c r="H66" s="7" t="n"/>
      <c r="I66" s="7" t="n"/>
      <c r="J66" s="8" t="n"/>
      <c r="K66" s="11">
        <f>IF($J66="","",IF($I66="Yes",IFERROR($J66*'Treasurer Summary'!$B$15/(1+'Treasurer Summary'!$B$15),0),0))</f>
        <v/>
      </c>
      <c r="L66" s="11">
        <f>IF($J66="","",$J66-$K66)</f>
        <v/>
      </c>
      <c r="M66" s="4" t="n"/>
      <c r="N66" s="4" t="n"/>
      <c r="O66" s="7" t="n"/>
      <c r="P66" s="4" t="n"/>
    </row>
    <row r="67">
      <c r="A67" s="4" t="n"/>
      <c r="B67" s="5" t="n"/>
      <c r="C67" s="6">
        <f>IF($B67="","",DATE(YEAR($B67),MONTH($B67),1))</f>
        <v/>
      </c>
      <c r="D67" s="4" t="n"/>
      <c r="E67" s="4" t="n"/>
      <c r="F67" s="7" t="n"/>
      <c r="G67" s="4" t="n"/>
      <c r="H67" s="7" t="n"/>
      <c r="I67" s="7" t="n"/>
      <c r="J67" s="8" t="n"/>
      <c r="K67" s="9">
        <f>IF($J67="","",IF($I67="Yes",IFERROR($J67*'Treasurer Summary'!$B$15/(1+'Treasurer Summary'!$B$15),0),0))</f>
        <v/>
      </c>
      <c r="L67" s="9">
        <f>IF($J67="","",$J67-$K67)</f>
        <v/>
      </c>
      <c r="M67" s="4" t="n"/>
      <c r="N67" s="4" t="n"/>
      <c r="O67" s="7" t="n"/>
      <c r="P67" s="4" t="n"/>
    </row>
    <row r="68">
      <c r="A68" s="4" t="n"/>
      <c r="B68" s="5" t="n"/>
      <c r="C68" s="10">
        <f>IF($B68="","",DATE(YEAR($B68),MONTH($B68),1))</f>
        <v/>
      </c>
      <c r="D68" s="4" t="n"/>
      <c r="E68" s="4" t="n"/>
      <c r="F68" s="7" t="n"/>
      <c r="G68" s="4" t="n"/>
      <c r="H68" s="7" t="n"/>
      <c r="I68" s="7" t="n"/>
      <c r="J68" s="8" t="n"/>
      <c r="K68" s="11">
        <f>IF($J68="","",IF($I68="Yes",IFERROR($J68*'Treasurer Summary'!$B$15/(1+'Treasurer Summary'!$B$15),0),0))</f>
        <v/>
      </c>
      <c r="L68" s="11">
        <f>IF($J68="","",$J68-$K68)</f>
        <v/>
      </c>
      <c r="M68" s="4" t="n"/>
      <c r="N68" s="4" t="n"/>
      <c r="O68" s="7" t="n"/>
      <c r="P68" s="4" t="n"/>
    </row>
    <row r="69">
      <c r="A69" s="4" t="n"/>
      <c r="B69" s="5" t="n"/>
      <c r="C69" s="6">
        <f>IF($B69="","",DATE(YEAR($B69),MONTH($B69),1))</f>
        <v/>
      </c>
      <c r="D69" s="4" t="n"/>
      <c r="E69" s="4" t="n"/>
      <c r="F69" s="7" t="n"/>
      <c r="G69" s="4" t="n"/>
      <c r="H69" s="7" t="n"/>
      <c r="I69" s="7" t="n"/>
      <c r="J69" s="8" t="n"/>
      <c r="K69" s="9">
        <f>IF($J69="","",IF($I69="Yes",IFERROR($J69*'Treasurer Summary'!$B$15/(1+'Treasurer Summary'!$B$15),0),0))</f>
        <v/>
      </c>
      <c r="L69" s="9">
        <f>IF($J69="","",$J69-$K69)</f>
        <v/>
      </c>
      <c r="M69" s="4" t="n"/>
      <c r="N69" s="4" t="n"/>
      <c r="O69" s="7" t="n"/>
      <c r="P69" s="4" t="n"/>
    </row>
    <row r="70">
      <c r="A70" s="4" t="n"/>
      <c r="B70" s="5" t="n"/>
      <c r="C70" s="10">
        <f>IF($B70="","",DATE(YEAR($B70),MONTH($B70),1))</f>
        <v/>
      </c>
      <c r="D70" s="4" t="n"/>
      <c r="E70" s="4" t="n"/>
      <c r="F70" s="7" t="n"/>
      <c r="G70" s="4" t="n"/>
      <c r="H70" s="7" t="n"/>
      <c r="I70" s="7" t="n"/>
      <c r="J70" s="8" t="n"/>
      <c r="K70" s="11">
        <f>IF($J70="","",IF($I70="Yes",IFERROR($J70*'Treasurer Summary'!$B$15/(1+'Treasurer Summary'!$B$15),0),0))</f>
        <v/>
      </c>
      <c r="L70" s="11">
        <f>IF($J70="","",$J70-$K70)</f>
        <v/>
      </c>
      <c r="M70" s="4" t="n"/>
      <c r="N70" s="4" t="n"/>
      <c r="O70" s="7" t="n"/>
      <c r="P70" s="4" t="n"/>
    </row>
    <row r="71">
      <c r="A71" s="4" t="n"/>
      <c r="B71" s="5" t="n"/>
      <c r="C71" s="6">
        <f>IF($B71="","",DATE(YEAR($B71),MONTH($B71),1))</f>
        <v/>
      </c>
      <c r="D71" s="4" t="n"/>
      <c r="E71" s="4" t="n"/>
      <c r="F71" s="7" t="n"/>
      <c r="G71" s="4" t="n"/>
      <c r="H71" s="7" t="n"/>
      <c r="I71" s="7" t="n"/>
      <c r="J71" s="8" t="n"/>
      <c r="K71" s="9">
        <f>IF($J71="","",IF($I71="Yes",IFERROR($J71*'Treasurer Summary'!$B$15/(1+'Treasurer Summary'!$B$15),0),0))</f>
        <v/>
      </c>
      <c r="L71" s="9">
        <f>IF($J71="","",$J71-$K71)</f>
        <v/>
      </c>
      <c r="M71" s="4" t="n"/>
      <c r="N71" s="4" t="n"/>
      <c r="O71" s="7" t="n"/>
      <c r="P71" s="4" t="n"/>
    </row>
    <row r="72">
      <c r="A72" s="4" t="n"/>
      <c r="B72" s="5" t="n"/>
      <c r="C72" s="10">
        <f>IF($B72="","",DATE(YEAR($B72),MONTH($B72),1))</f>
        <v/>
      </c>
      <c r="D72" s="4" t="n"/>
      <c r="E72" s="4" t="n"/>
      <c r="F72" s="7" t="n"/>
      <c r="G72" s="4" t="n"/>
      <c r="H72" s="7" t="n"/>
      <c r="I72" s="7" t="n"/>
      <c r="J72" s="8" t="n"/>
      <c r="K72" s="11">
        <f>IF($J72="","",IF($I72="Yes",IFERROR($J72*'Treasurer Summary'!$B$15/(1+'Treasurer Summary'!$B$15),0),0))</f>
        <v/>
      </c>
      <c r="L72" s="11">
        <f>IF($J72="","",$J72-$K72)</f>
        <v/>
      </c>
      <c r="M72" s="4" t="n"/>
      <c r="N72" s="4" t="n"/>
      <c r="O72" s="7" t="n"/>
      <c r="P72" s="4" t="n"/>
    </row>
    <row r="73">
      <c r="A73" s="4" t="n"/>
      <c r="B73" s="5" t="n"/>
      <c r="C73" s="6">
        <f>IF($B73="","",DATE(YEAR($B73),MONTH($B73),1))</f>
        <v/>
      </c>
      <c r="D73" s="4" t="n"/>
      <c r="E73" s="4" t="n"/>
      <c r="F73" s="7" t="n"/>
      <c r="G73" s="4" t="n"/>
      <c r="H73" s="7" t="n"/>
      <c r="I73" s="7" t="n"/>
      <c r="J73" s="8" t="n"/>
      <c r="K73" s="9">
        <f>IF($J73="","",IF($I73="Yes",IFERROR($J73*'Treasurer Summary'!$B$15/(1+'Treasurer Summary'!$B$15),0),0))</f>
        <v/>
      </c>
      <c r="L73" s="9">
        <f>IF($J73="","",$J73-$K73)</f>
        <v/>
      </c>
      <c r="M73" s="4" t="n"/>
      <c r="N73" s="4" t="n"/>
      <c r="O73" s="7" t="n"/>
      <c r="P73" s="4" t="n"/>
    </row>
    <row r="74">
      <c r="A74" s="4" t="n"/>
      <c r="B74" s="5" t="n"/>
      <c r="C74" s="10">
        <f>IF($B74="","",DATE(YEAR($B74),MONTH($B74),1))</f>
        <v/>
      </c>
      <c r="D74" s="4" t="n"/>
      <c r="E74" s="4" t="n"/>
      <c r="F74" s="7" t="n"/>
      <c r="G74" s="4" t="n"/>
      <c r="H74" s="7" t="n"/>
      <c r="I74" s="7" t="n"/>
      <c r="J74" s="8" t="n"/>
      <c r="K74" s="11">
        <f>IF($J74="","",IF($I74="Yes",IFERROR($J74*'Treasurer Summary'!$B$15/(1+'Treasurer Summary'!$B$15),0),0))</f>
        <v/>
      </c>
      <c r="L74" s="11">
        <f>IF($J74="","",$J74-$K74)</f>
        <v/>
      </c>
      <c r="M74" s="4" t="n"/>
      <c r="N74" s="4" t="n"/>
      <c r="O74" s="7" t="n"/>
      <c r="P74" s="4" t="n"/>
    </row>
    <row r="75">
      <c r="A75" s="4" t="n"/>
      <c r="B75" s="5" t="n"/>
      <c r="C75" s="6">
        <f>IF($B75="","",DATE(YEAR($B75),MONTH($B75),1))</f>
        <v/>
      </c>
      <c r="D75" s="4" t="n"/>
      <c r="E75" s="4" t="n"/>
      <c r="F75" s="7" t="n"/>
      <c r="G75" s="4" t="n"/>
      <c r="H75" s="7" t="n"/>
      <c r="I75" s="7" t="n"/>
      <c r="J75" s="8" t="n"/>
      <c r="K75" s="9">
        <f>IF($J75="","",IF($I75="Yes",IFERROR($J75*'Treasurer Summary'!$B$15/(1+'Treasurer Summary'!$B$15),0),0))</f>
        <v/>
      </c>
      <c r="L75" s="9">
        <f>IF($J75="","",$J75-$K75)</f>
        <v/>
      </c>
      <c r="M75" s="4" t="n"/>
      <c r="N75" s="4" t="n"/>
      <c r="O75" s="7" t="n"/>
      <c r="P75" s="4" t="n"/>
    </row>
    <row r="76">
      <c r="A76" s="4" t="n"/>
      <c r="B76" s="5" t="n"/>
      <c r="C76" s="10">
        <f>IF($B76="","",DATE(YEAR($B76),MONTH($B76),1))</f>
        <v/>
      </c>
      <c r="D76" s="4" t="n"/>
      <c r="E76" s="4" t="n"/>
      <c r="F76" s="7" t="n"/>
      <c r="G76" s="4" t="n"/>
      <c r="H76" s="7" t="n"/>
      <c r="I76" s="7" t="n"/>
      <c r="J76" s="8" t="n"/>
      <c r="K76" s="11">
        <f>IF($J76="","",IF($I76="Yes",IFERROR($J76*'Treasurer Summary'!$B$15/(1+'Treasurer Summary'!$B$15),0),0))</f>
        <v/>
      </c>
      <c r="L76" s="11">
        <f>IF($J76="","",$J76-$K76)</f>
        <v/>
      </c>
      <c r="M76" s="4" t="n"/>
      <c r="N76" s="4" t="n"/>
      <c r="O76" s="7" t="n"/>
      <c r="P76" s="4" t="n"/>
    </row>
    <row r="77">
      <c r="A77" s="4" t="n"/>
      <c r="B77" s="5" t="n"/>
      <c r="C77" s="6">
        <f>IF($B77="","",DATE(YEAR($B77),MONTH($B77),1))</f>
        <v/>
      </c>
      <c r="D77" s="4" t="n"/>
      <c r="E77" s="4" t="n"/>
      <c r="F77" s="7" t="n"/>
      <c r="G77" s="4" t="n"/>
      <c r="H77" s="7" t="n"/>
      <c r="I77" s="7" t="n"/>
      <c r="J77" s="8" t="n"/>
      <c r="K77" s="9">
        <f>IF($J77="","",IF($I77="Yes",IFERROR($J77*'Treasurer Summary'!$B$15/(1+'Treasurer Summary'!$B$15),0),0))</f>
        <v/>
      </c>
      <c r="L77" s="9">
        <f>IF($J77="","",$J77-$K77)</f>
        <v/>
      </c>
      <c r="M77" s="4" t="n"/>
      <c r="N77" s="4" t="n"/>
      <c r="O77" s="7" t="n"/>
      <c r="P77" s="4" t="n"/>
    </row>
    <row r="78">
      <c r="A78" s="4" t="n"/>
      <c r="B78" s="5" t="n"/>
      <c r="C78" s="10">
        <f>IF($B78="","",DATE(YEAR($B78),MONTH($B78),1))</f>
        <v/>
      </c>
      <c r="D78" s="4" t="n"/>
      <c r="E78" s="4" t="n"/>
      <c r="F78" s="7" t="n"/>
      <c r="G78" s="4" t="n"/>
      <c r="H78" s="7" t="n"/>
      <c r="I78" s="7" t="n"/>
      <c r="J78" s="8" t="n"/>
      <c r="K78" s="11">
        <f>IF($J78="","",IF($I78="Yes",IFERROR($J78*'Treasurer Summary'!$B$15/(1+'Treasurer Summary'!$B$15),0),0))</f>
        <v/>
      </c>
      <c r="L78" s="11">
        <f>IF($J78="","",$J78-$K78)</f>
        <v/>
      </c>
      <c r="M78" s="4" t="n"/>
      <c r="N78" s="4" t="n"/>
      <c r="O78" s="7" t="n"/>
      <c r="P78" s="4" t="n"/>
    </row>
    <row r="79">
      <c r="A79" s="4" t="n"/>
      <c r="B79" s="5" t="n"/>
      <c r="C79" s="6">
        <f>IF($B79="","",DATE(YEAR($B79),MONTH($B79),1))</f>
        <v/>
      </c>
      <c r="D79" s="4" t="n"/>
      <c r="E79" s="4" t="n"/>
      <c r="F79" s="7" t="n"/>
      <c r="G79" s="4" t="n"/>
      <c r="H79" s="7" t="n"/>
      <c r="I79" s="7" t="n"/>
      <c r="J79" s="8" t="n"/>
      <c r="K79" s="9">
        <f>IF($J79="","",IF($I79="Yes",IFERROR($J79*'Treasurer Summary'!$B$15/(1+'Treasurer Summary'!$B$15),0),0))</f>
        <v/>
      </c>
      <c r="L79" s="9">
        <f>IF($J79="","",$J79-$K79)</f>
        <v/>
      </c>
      <c r="M79" s="4" t="n"/>
      <c r="N79" s="4" t="n"/>
      <c r="O79" s="7" t="n"/>
      <c r="P79" s="4" t="n"/>
    </row>
    <row r="80">
      <c r="A80" s="4" t="n"/>
      <c r="B80" s="5" t="n"/>
      <c r="C80" s="10">
        <f>IF($B80="","",DATE(YEAR($B80),MONTH($B80),1))</f>
        <v/>
      </c>
      <c r="D80" s="4" t="n"/>
      <c r="E80" s="4" t="n"/>
      <c r="F80" s="7" t="n"/>
      <c r="G80" s="4" t="n"/>
      <c r="H80" s="7" t="n"/>
      <c r="I80" s="7" t="n"/>
      <c r="J80" s="8" t="n"/>
      <c r="K80" s="11">
        <f>IF($J80="","",IF($I80="Yes",IFERROR($J80*'Treasurer Summary'!$B$15/(1+'Treasurer Summary'!$B$15),0),0))</f>
        <v/>
      </c>
      <c r="L80" s="11">
        <f>IF($J80="","",$J80-$K80)</f>
        <v/>
      </c>
      <c r="M80" s="4" t="n"/>
      <c r="N80" s="4" t="n"/>
      <c r="O80" s="7" t="n"/>
      <c r="P80" s="4" t="n"/>
    </row>
    <row r="81">
      <c r="A81" s="4" t="n"/>
      <c r="B81" s="5" t="n"/>
      <c r="C81" s="6">
        <f>IF($B81="","",DATE(YEAR($B81),MONTH($B81),1))</f>
        <v/>
      </c>
      <c r="D81" s="4" t="n"/>
      <c r="E81" s="4" t="n"/>
      <c r="F81" s="7" t="n"/>
      <c r="G81" s="4" t="n"/>
      <c r="H81" s="7" t="n"/>
      <c r="I81" s="7" t="n"/>
      <c r="J81" s="8" t="n"/>
      <c r="K81" s="9">
        <f>IF($J81="","",IF($I81="Yes",IFERROR($J81*'Treasurer Summary'!$B$15/(1+'Treasurer Summary'!$B$15),0),0))</f>
        <v/>
      </c>
      <c r="L81" s="9">
        <f>IF($J81="","",$J81-$K81)</f>
        <v/>
      </c>
      <c r="M81" s="4" t="n"/>
      <c r="N81" s="4" t="n"/>
      <c r="O81" s="7" t="n"/>
      <c r="P81" s="4" t="n"/>
    </row>
    <row r="82">
      <c r="A82" s="4" t="n"/>
      <c r="B82" s="5" t="n"/>
      <c r="C82" s="10">
        <f>IF($B82="","",DATE(YEAR($B82),MONTH($B82),1))</f>
        <v/>
      </c>
      <c r="D82" s="4" t="n"/>
      <c r="E82" s="4" t="n"/>
      <c r="F82" s="7" t="n"/>
      <c r="G82" s="4" t="n"/>
      <c r="H82" s="7" t="n"/>
      <c r="I82" s="7" t="n"/>
      <c r="J82" s="8" t="n"/>
      <c r="K82" s="11">
        <f>IF($J82="","",IF($I82="Yes",IFERROR($J82*'Treasurer Summary'!$B$15/(1+'Treasurer Summary'!$B$15),0),0))</f>
        <v/>
      </c>
      <c r="L82" s="11">
        <f>IF($J82="","",$J82-$K82)</f>
        <v/>
      </c>
      <c r="M82" s="4" t="n"/>
      <c r="N82" s="4" t="n"/>
      <c r="O82" s="7" t="n"/>
      <c r="P82" s="4" t="n"/>
    </row>
    <row r="83">
      <c r="A83" s="4" t="n"/>
      <c r="B83" s="5" t="n"/>
      <c r="C83" s="6">
        <f>IF($B83="","",DATE(YEAR($B83),MONTH($B83),1))</f>
        <v/>
      </c>
      <c r="D83" s="4" t="n"/>
      <c r="E83" s="4" t="n"/>
      <c r="F83" s="7" t="n"/>
      <c r="G83" s="4" t="n"/>
      <c r="H83" s="7" t="n"/>
      <c r="I83" s="7" t="n"/>
      <c r="J83" s="8" t="n"/>
      <c r="K83" s="9">
        <f>IF($J83="","",IF($I83="Yes",IFERROR($J83*'Treasurer Summary'!$B$15/(1+'Treasurer Summary'!$B$15),0),0))</f>
        <v/>
      </c>
      <c r="L83" s="9">
        <f>IF($J83="","",$J83-$K83)</f>
        <v/>
      </c>
      <c r="M83" s="4" t="n"/>
      <c r="N83" s="4" t="n"/>
      <c r="O83" s="7" t="n"/>
      <c r="P83" s="4" t="n"/>
    </row>
    <row r="84">
      <c r="A84" s="4" t="n"/>
      <c r="B84" s="5" t="n"/>
      <c r="C84" s="10">
        <f>IF($B84="","",DATE(YEAR($B84),MONTH($B84),1))</f>
        <v/>
      </c>
      <c r="D84" s="4" t="n"/>
      <c r="E84" s="4" t="n"/>
      <c r="F84" s="7" t="n"/>
      <c r="G84" s="4" t="n"/>
      <c r="H84" s="7" t="n"/>
      <c r="I84" s="7" t="n"/>
      <c r="J84" s="8" t="n"/>
      <c r="K84" s="11">
        <f>IF($J84="","",IF($I84="Yes",IFERROR($J84*'Treasurer Summary'!$B$15/(1+'Treasurer Summary'!$B$15),0),0))</f>
        <v/>
      </c>
      <c r="L84" s="11">
        <f>IF($J84="","",$J84-$K84)</f>
        <v/>
      </c>
      <c r="M84" s="4" t="n"/>
      <c r="N84" s="4" t="n"/>
      <c r="O84" s="7" t="n"/>
      <c r="P84" s="4" t="n"/>
    </row>
    <row r="85">
      <c r="A85" s="4" t="n"/>
      <c r="B85" s="5" t="n"/>
      <c r="C85" s="6">
        <f>IF($B85="","",DATE(YEAR($B85),MONTH($B85),1))</f>
        <v/>
      </c>
      <c r="D85" s="4" t="n"/>
      <c r="E85" s="4" t="n"/>
      <c r="F85" s="7" t="n"/>
      <c r="G85" s="4" t="n"/>
      <c r="H85" s="7" t="n"/>
      <c r="I85" s="7" t="n"/>
      <c r="J85" s="8" t="n"/>
      <c r="K85" s="9">
        <f>IF($J85="","",IF($I85="Yes",IFERROR($J85*'Treasurer Summary'!$B$15/(1+'Treasurer Summary'!$B$15),0),0))</f>
        <v/>
      </c>
      <c r="L85" s="9">
        <f>IF($J85="","",$J85-$K85)</f>
        <v/>
      </c>
      <c r="M85" s="4" t="n"/>
      <c r="N85" s="4" t="n"/>
      <c r="O85" s="7" t="n"/>
      <c r="P85" s="4" t="n"/>
    </row>
    <row r="86">
      <c r="A86" s="4" t="n"/>
      <c r="B86" s="5" t="n"/>
      <c r="C86" s="10">
        <f>IF($B86="","",DATE(YEAR($B86),MONTH($B86),1))</f>
        <v/>
      </c>
      <c r="D86" s="4" t="n"/>
      <c r="E86" s="4" t="n"/>
      <c r="F86" s="7" t="n"/>
      <c r="G86" s="4" t="n"/>
      <c r="H86" s="7" t="n"/>
      <c r="I86" s="7" t="n"/>
      <c r="J86" s="8" t="n"/>
      <c r="K86" s="11">
        <f>IF($J86="","",IF($I86="Yes",IFERROR($J86*'Treasurer Summary'!$B$15/(1+'Treasurer Summary'!$B$15),0),0))</f>
        <v/>
      </c>
      <c r="L86" s="11">
        <f>IF($J86="","",$J86-$K86)</f>
        <v/>
      </c>
      <c r="M86" s="4" t="n"/>
      <c r="N86" s="4" t="n"/>
      <c r="O86" s="7" t="n"/>
      <c r="P86" s="4" t="n"/>
    </row>
    <row r="87">
      <c r="A87" s="4" t="n"/>
      <c r="B87" s="5" t="n"/>
      <c r="C87" s="6">
        <f>IF($B87="","",DATE(YEAR($B87),MONTH($B87),1))</f>
        <v/>
      </c>
      <c r="D87" s="4" t="n"/>
      <c r="E87" s="4" t="n"/>
      <c r="F87" s="7" t="n"/>
      <c r="G87" s="4" t="n"/>
      <c r="H87" s="7" t="n"/>
      <c r="I87" s="7" t="n"/>
      <c r="J87" s="8" t="n"/>
      <c r="K87" s="9">
        <f>IF($J87="","",IF($I87="Yes",IFERROR($J87*'Treasurer Summary'!$B$15/(1+'Treasurer Summary'!$B$15),0),0))</f>
        <v/>
      </c>
      <c r="L87" s="9">
        <f>IF($J87="","",$J87-$K87)</f>
        <v/>
      </c>
      <c r="M87" s="4" t="n"/>
      <c r="N87" s="4" t="n"/>
      <c r="O87" s="7" t="n"/>
      <c r="P87" s="4" t="n"/>
    </row>
    <row r="88">
      <c r="A88" s="4" t="n"/>
      <c r="B88" s="5" t="n"/>
      <c r="C88" s="10">
        <f>IF($B88="","",DATE(YEAR($B88),MONTH($B88),1))</f>
        <v/>
      </c>
      <c r="D88" s="4" t="n"/>
      <c r="E88" s="4" t="n"/>
      <c r="F88" s="7" t="n"/>
      <c r="G88" s="4" t="n"/>
      <c r="H88" s="7" t="n"/>
      <c r="I88" s="7" t="n"/>
      <c r="J88" s="8" t="n"/>
      <c r="K88" s="11">
        <f>IF($J88="","",IF($I88="Yes",IFERROR($J88*'Treasurer Summary'!$B$15/(1+'Treasurer Summary'!$B$15),0),0))</f>
        <v/>
      </c>
      <c r="L88" s="11">
        <f>IF($J88="","",$J88-$K88)</f>
        <v/>
      </c>
      <c r="M88" s="4" t="n"/>
      <c r="N88" s="4" t="n"/>
      <c r="O88" s="7" t="n"/>
      <c r="P88" s="4" t="n"/>
    </row>
    <row r="89">
      <c r="A89" s="4" t="n"/>
      <c r="B89" s="5" t="n"/>
      <c r="C89" s="6">
        <f>IF($B89="","",DATE(YEAR($B89),MONTH($B89),1))</f>
        <v/>
      </c>
      <c r="D89" s="4" t="n"/>
      <c r="E89" s="4" t="n"/>
      <c r="F89" s="7" t="n"/>
      <c r="G89" s="4" t="n"/>
      <c r="H89" s="7" t="n"/>
      <c r="I89" s="7" t="n"/>
      <c r="J89" s="8" t="n"/>
      <c r="K89" s="9">
        <f>IF($J89="","",IF($I89="Yes",IFERROR($J89*'Treasurer Summary'!$B$15/(1+'Treasurer Summary'!$B$15),0),0))</f>
        <v/>
      </c>
      <c r="L89" s="9">
        <f>IF($J89="","",$J89-$K89)</f>
        <v/>
      </c>
      <c r="M89" s="4" t="n"/>
      <c r="N89" s="4" t="n"/>
      <c r="O89" s="7" t="n"/>
      <c r="P89" s="4" t="n"/>
    </row>
    <row r="90">
      <c r="A90" s="4" t="n"/>
      <c r="B90" s="5" t="n"/>
      <c r="C90" s="10">
        <f>IF($B90="","",DATE(YEAR($B90),MONTH($B90),1))</f>
        <v/>
      </c>
      <c r="D90" s="4" t="n"/>
      <c r="E90" s="4" t="n"/>
      <c r="F90" s="7" t="n"/>
      <c r="G90" s="4" t="n"/>
      <c r="H90" s="7" t="n"/>
      <c r="I90" s="7" t="n"/>
      <c r="J90" s="8" t="n"/>
      <c r="K90" s="11">
        <f>IF($J90="","",IF($I90="Yes",IFERROR($J90*'Treasurer Summary'!$B$15/(1+'Treasurer Summary'!$B$15),0),0))</f>
        <v/>
      </c>
      <c r="L90" s="11">
        <f>IF($J90="","",$J90-$K90)</f>
        <v/>
      </c>
      <c r="M90" s="4" t="n"/>
      <c r="N90" s="4" t="n"/>
      <c r="O90" s="7" t="n"/>
      <c r="P90" s="4" t="n"/>
    </row>
    <row r="91">
      <c r="A91" s="4" t="n"/>
      <c r="B91" s="5" t="n"/>
      <c r="C91" s="6">
        <f>IF($B91="","",DATE(YEAR($B91),MONTH($B91),1))</f>
        <v/>
      </c>
      <c r="D91" s="4" t="n"/>
      <c r="E91" s="4" t="n"/>
      <c r="F91" s="7" t="n"/>
      <c r="G91" s="4" t="n"/>
      <c r="H91" s="7" t="n"/>
      <c r="I91" s="7" t="n"/>
      <c r="J91" s="8" t="n"/>
      <c r="K91" s="9">
        <f>IF($J91="","",IF($I91="Yes",IFERROR($J91*'Treasurer Summary'!$B$15/(1+'Treasurer Summary'!$B$15),0),0))</f>
        <v/>
      </c>
      <c r="L91" s="9">
        <f>IF($J91="","",$J91-$K91)</f>
        <v/>
      </c>
      <c r="M91" s="4" t="n"/>
      <c r="N91" s="4" t="n"/>
      <c r="O91" s="7" t="n"/>
      <c r="P91" s="4" t="n"/>
    </row>
    <row r="92">
      <c r="A92" s="4" t="n"/>
      <c r="B92" s="5" t="n"/>
      <c r="C92" s="10">
        <f>IF($B92="","",DATE(YEAR($B92),MONTH($B92),1))</f>
        <v/>
      </c>
      <c r="D92" s="4" t="n"/>
      <c r="E92" s="4" t="n"/>
      <c r="F92" s="7" t="n"/>
      <c r="G92" s="4" t="n"/>
      <c r="H92" s="7" t="n"/>
      <c r="I92" s="7" t="n"/>
      <c r="J92" s="8" t="n"/>
      <c r="K92" s="11">
        <f>IF($J92="","",IF($I92="Yes",IFERROR($J92*'Treasurer Summary'!$B$15/(1+'Treasurer Summary'!$B$15),0),0))</f>
        <v/>
      </c>
      <c r="L92" s="11">
        <f>IF($J92="","",$J92-$K92)</f>
        <v/>
      </c>
      <c r="M92" s="4" t="n"/>
      <c r="N92" s="4" t="n"/>
      <c r="O92" s="7" t="n"/>
      <c r="P92" s="4" t="n"/>
    </row>
    <row r="93">
      <c r="A93" s="4" t="n"/>
      <c r="B93" s="5" t="n"/>
      <c r="C93" s="6">
        <f>IF($B93="","",DATE(YEAR($B93),MONTH($B93),1))</f>
        <v/>
      </c>
      <c r="D93" s="4" t="n"/>
      <c r="E93" s="4" t="n"/>
      <c r="F93" s="7" t="n"/>
      <c r="G93" s="4" t="n"/>
      <c r="H93" s="7" t="n"/>
      <c r="I93" s="7" t="n"/>
      <c r="J93" s="8" t="n"/>
      <c r="K93" s="9">
        <f>IF($J93="","",IF($I93="Yes",IFERROR($J93*'Treasurer Summary'!$B$15/(1+'Treasurer Summary'!$B$15),0),0))</f>
        <v/>
      </c>
      <c r="L93" s="9">
        <f>IF($J93="","",$J93-$K93)</f>
        <v/>
      </c>
      <c r="M93" s="4" t="n"/>
      <c r="N93" s="4" t="n"/>
      <c r="O93" s="7" t="n"/>
      <c r="P93" s="4" t="n"/>
    </row>
    <row r="94">
      <c r="A94" s="4" t="n"/>
      <c r="B94" s="5" t="n"/>
      <c r="C94" s="10">
        <f>IF($B94="","",DATE(YEAR($B94),MONTH($B94),1))</f>
        <v/>
      </c>
      <c r="D94" s="4" t="n"/>
      <c r="E94" s="4" t="n"/>
      <c r="F94" s="7" t="n"/>
      <c r="G94" s="4" t="n"/>
      <c r="H94" s="7" t="n"/>
      <c r="I94" s="7" t="n"/>
      <c r="J94" s="8" t="n"/>
      <c r="K94" s="11">
        <f>IF($J94="","",IF($I94="Yes",IFERROR($J94*'Treasurer Summary'!$B$15/(1+'Treasurer Summary'!$B$15),0),0))</f>
        <v/>
      </c>
      <c r="L94" s="11">
        <f>IF($J94="","",$J94-$K94)</f>
        <v/>
      </c>
      <c r="M94" s="4" t="n"/>
      <c r="N94" s="4" t="n"/>
      <c r="O94" s="7" t="n"/>
      <c r="P94" s="4" t="n"/>
    </row>
    <row r="95">
      <c r="A95" s="4" t="n"/>
      <c r="B95" s="5" t="n"/>
      <c r="C95" s="6">
        <f>IF($B95="","",DATE(YEAR($B95),MONTH($B95),1))</f>
        <v/>
      </c>
      <c r="D95" s="4" t="n"/>
      <c r="E95" s="4" t="n"/>
      <c r="F95" s="7" t="n"/>
      <c r="G95" s="4" t="n"/>
      <c r="H95" s="7" t="n"/>
      <c r="I95" s="7" t="n"/>
      <c r="J95" s="8" t="n"/>
      <c r="K95" s="9">
        <f>IF($J95="","",IF($I95="Yes",IFERROR($J95*'Treasurer Summary'!$B$15/(1+'Treasurer Summary'!$B$15),0),0))</f>
        <v/>
      </c>
      <c r="L95" s="9">
        <f>IF($J95="","",$J95-$K95)</f>
        <v/>
      </c>
      <c r="M95" s="4" t="n"/>
      <c r="N95" s="4" t="n"/>
      <c r="O95" s="7" t="n"/>
      <c r="P95" s="4" t="n"/>
    </row>
    <row r="96">
      <c r="A96" s="4" t="n"/>
      <c r="B96" s="5" t="n"/>
      <c r="C96" s="10">
        <f>IF($B96="","",DATE(YEAR($B96),MONTH($B96),1))</f>
        <v/>
      </c>
      <c r="D96" s="4" t="n"/>
      <c r="E96" s="4" t="n"/>
      <c r="F96" s="7" t="n"/>
      <c r="G96" s="4" t="n"/>
      <c r="H96" s="7" t="n"/>
      <c r="I96" s="7" t="n"/>
      <c r="J96" s="8" t="n"/>
      <c r="K96" s="11">
        <f>IF($J96="","",IF($I96="Yes",IFERROR($J96*'Treasurer Summary'!$B$15/(1+'Treasurer Summary'!$B$15),0),0))</f>
        <v/>
      </c>
      <c r="L96" s="11">
        <f>IF($J96="","",$J96-$K96)</f>
        <v/>
      </c>
      <c r="M96" s="4" t="n"/>
      <c r="N96" s="4" t="n"/>
      <c r="O96" s="7" t="n"/>
      <c r="P96" s="4" t="n"/>
    </row>
    <row r="97">
      <c r="A97" s="4" t="n"/>
      <c r="B97" s="5" t="n"/>
      <c r="C97" s="6">
        <f>IF($B97="","",DATE(YEAR($B97),MONTH($B97),1))</f>
        <v/>
      </c>
      <c r="D97" s="4" t="n"/>
      <c r="E97" s="4" t="n"/>
      <c r="F97" s="7" t="n"/>
      <c r="G97" s="4" t="n"/>
      <c r="H97" s="7" t="n"/>
      <c r="I97" s="7" t="n"/>
      <c r="J97" s="8" t="n"/>
      <c r="K97" s="9">
        <f>IF($J97="","",IF($I97="Yes",IFERROR($J97*'Treasurer Summary'!$B$15/(1+'Treasurer Summary'!$B$15),0),0))</f>
        <v/>
      </c>
      <c r="L97" s="9">
        <f>IF($J97="","",$J97-$K97)</f>
        <v/>
      </c>
      <c r="M97" s="4" t="n"/>
      <c r="N97" s="4" t="n"/>
      <c r="O97" s="7" t="n"/>
      <c r="P97" s="4" t="n"/>
    </row>
    <row r="98">
      <c r="A98" s="4" t="n"/>
      <c r="B98" s="5" t="n"/>
      <c r="C98" s="10">
        <f>IF($B98="","",DATE(YEAR($B98),MONTH($B98),1))</f>
        <v/>
      </c>
      <c r="D98" s="4" t="n"/>
      <c r="E98" s="4" t="n"/>
      <c r="F98" s="7" t="n"/>
      <c r="G98" s="4" t="n"/>
      <c r="H98" s="7" t="n"/>
      <c r="I98" s="7" t="n"/>
      <c r="J98" s="8" t="n"/>
      <c r="K98" s="11">
        <f>IF($J98="","",IF($I98="Yes",IFERROR($J98*'Treasurer Summary'!$B$15/(1+'Treasurer Summary'!$B$15),0),0))</f>
        <v/>
      </c>
      <c r="L98" s="11">
        <f>IF($J98="","",$J98-$K98)</f>
        <v/>
      </c>
      <c r="M98" s="4" t="n"/>
      <c r="N98" s="4" t="n"/>
      <c r="O98" s="7" t="n"/>
      <c r="P98" s="4" t="n"/>
    </row>
    <row r="99">
      <c r="A99" s="4" t="n"/>
      <c r="B99" s="5" t="n"/>
      <c r="C99" s="6">
        <f>IF($B99="","",DATE(YEAR($B99),MONTH($B99),1))</f>
        <v/>
      </c>
      <c r="D99" s="4" t="n"/>
      <c r="E99" s="4" t="n"/>
      <c r="F99" s="7" t="n"/>
      <c r="G99" s="4" t="n"/>
      <c r="H99" s="7" t="n"/>
      <c r="I99" s="7" t="n"/>
      <c r="J99" s="8" t="n"/>
      <c r="K99" s="9">
        <f>IF($J99="","",IF($I99="Yes",IFERROR($J99*'Treasurer Summary'!$B$15/(1+'Treasurer Summary'!$B$15),0),0))</f>
        <v/>
      </c>
      <c r="L99" s="9">
        <f>IF($J99="","",$J99-$K99)</f>
        <v/>
      </c>
      <c r="M99" s="4" t="n"/>
      <c r="N99" s="4" t="n"/>
      <c r="O99" s="7" t="n"/>
      <c r="P99" s="4" t="n"/>
    </row>
    <row r="100">
      <c r="A100" s="4" t="n"/>
      <c r="B100" s="5" t="n"/>
      <c r="C100" s="10">
        <f>IF($B100="","",DATE(YEAR($B100),MONTH($B100),1))</f>
        <v/>
      </c>
      <c r="D100" s="4" t="n"/>
      <c r="E100" s="4" t="n"/>
      <c r="F100" s="7" t="n"/>
      <c r="G100" s="4" t="n"/>
      <c r="H100" s="7" t="n"/>
      <c r="I100" s="7" t="n"/>
      <c r="J100" s="8" t="n"/>
      <c r="K100" s="11">
        <f>IF($J100="","",IF($I100="Yes",IFERROR($J100*'Treasurer Summary'!$B$15/(1+'Treasurer Summary'!$B$15),0),0))</f>
        <v/>
      </c>
      <c r="L100" s="11">
        <f>IF($J100="","",$J100-$K100)</f>
        <v/>
      </c>
      <c r="M100" s="4" t="n"/>
      <c r="N100" s="4" t="n"/>
      <c r="O100" s="7" t="n"/>
      <c r="P100" s="4" t="n"/>
    </row>
    <row r="101">
      <c r="A101" s="4" t="n"/>
      <c r="B101" s="5" t="n"/>
      <c r="C101" s="6">
        <f>IF($B101="","",DATE(YEAR($B101),MONTH($B101),1))</f>
        <v/>
      </c>
      <c r="D101" s="4" t="n"/>
      <c r="E101" s="4" t="n"/>
      <c r="F101" s="7" t="n"/>
      <c r="G101" s="4" t="n"/>
      <c r="H101" s="7" t="n"/>
      <c r="I101" s="7" t="n"/>
      <c r="J101" s="8" t="n"/>
      <c r="K101" s="9">
        <f>IF($J101="","",IF($I101="Yes",IFERROR($J101*'Treasurer Summary'!$B$15/(1+'Treasurer Summary'!$B$15),0),0))</f>
        <v/>
      </c>
      <c r="L101" s="9">
        <f>IF($J101="","",$J101-$K101)</f>
        <v/>
      </c>
      <c r="M101" s="4" t="n"/>
      <c r="N101" s="4" t="n"/>
      <c r="O101" s="7" t="n"/>
      <c r="P101" s="4" t="n"/>
    </row>
    <row r="102">
      <c r="A102" s="4" t="n"/>
      <c r="B102" s="5" t="n"/>
      <c r="C102" s="10">
        <f>IF($B102="","",DATE(YEAR($B102),MONTH($B102),1))</f>
        <v/>
      </c>
      <c r="D102" s="4" t="n"/>
      <c r="E102" s="4" t="n"/>
      <c r="F102" s="7" t="n"/>
      <c r="G102" s="4" t="n"/>
      <c r="H102" s="7" t="n"/>
      <c r="I102" s="7" t="n"/>
      <c r="J102" s="8" t="n"/>
      <c r="K102" s="11">
        <f>IF($J102="","",IF($I102="Yes",IFERROR($J102*'Treasurer Summary'!$B$15/(1+'Treasurer Summary'!$B$15),0),0))</f>
        <v/>
      </c>
      <c r="L102" s="11">
        <f>IF($J102="","",$J102-$K102)</f>
        <v/>
      </c>
      <c r="M102" s="4" t="n"/>
      <c r="N102" s="4" t="n"/>
      <c r="O102" s="7" t="n"/>
      <c r="P102" s="4" t="n"/>
    </row>
    <row r="103">
      <c r="A103" s="4" t="n"/>
      <c r="B103" s="5" t="n"/>
      <c r="C103" s="6">
        <f>IF($B103="","",DATE(YEAR($B103),MONTH($B103),1))</f>
        <v/>
      </c>
      <c r="D103" s="4" t="n"/>
      <c r="E103" s="4" t="n"/>
      <c r="F103" s="7" t="n"/>
      <c r="G103" s="4" t="n"/>
      <c r="H103" s="7" t="n"/>
      <c r="I103" s="7" t="n"/>
      <c r="J103" s="8" t="n"/>
      <c r="K103" s="9">
        <f>IF($J103="","",IF($I103="Yes",IFERROR($J103*'Treasurer Summary'!$B$15/(1+'Treasurer Summary'!$B$15),0),0))</f>
        <v/>
      </c>
      <c r="L103" s="9">
        <f>IF($J103="","",$J103-$K103)</f>
        <v/>
      </c>
      <c r="M103" s="4" t="n"/>
      <c r="N103" s="4" t="n"/>
      <c r="O103" s="7" t="n"/>
      <c r="P103" s="4" t="n"/>
    </row>
    <row r="104">
      <c r="A104" s="4" t="n"/>
      <c r="B104" s="5" t="n"/>
      <c r="C104" s="10">
        <f>IF($B104="","",DATE(YEAR($B104),MONTH($B104),1))</f>
        <v/>
      </c>
      <c r="D104" s="4" t="n"/>
      <c r="E104" s="4" t="n"/>
      <c r="F104" s="7" t="n"/>
      <c r="G104" s="4" t="n"/>
      <c r="H104" s="7" t="n"/>
      <c r="I104" s="7" t="n"/>
      <c r="J104" s="8" t="n"/>
      <c r="K104" s="11">
        <f>IF($J104="","",IF($I104="Yes",IFERROR($J104*'Treasurer Summary'!$B$15/(1+'Treasurer Summary'!$B$15),0),0))</f>
        <v/>
      </c>
      <c r="L104" s="11">
        <f>IF($J104="","",$J104-$K104)</f>
        <v/>
      </c>
      <c r="M104" s="4" t="n"/>
      <c r="N104" s="4" t="n"/>
      <c r="O104" s="7" t="n"/>
      <c r="P104" s="4" t="n"/>
    </row>
  </sheetData>
  <autoFilter ref="A4:P104"/>
  <mergeCells count="1">
    <mergeCell ref="A1:P1"/>
  </mergeCells>
  <conditionalFormatting sqref="A5:P104">
    <cfRule type="expression" priority="1" dxfId="0" stopIfTrue="0">
      <formula>$O5="No"</formula>
    </cfRule>
  </conditionalFormatting>
  <conditionalFormatting sqref="J5:J104">
    <cfRule type="expression" priority="2" dxfId="1" stopIfTrue="0">
      <formula>AND($F5="Expense",$J5&gt;1000)</formula>
    </cfRule>
  </conditionalFormatting>
  <dataValidations count="6">
    <dataValidation sqref="F5:F104" showErrorMessage="1" showInputMessage="1" allowBlank="1" type="list">
      <formula1>"Income,Expense"</formula1>
    </dataValidation>
    <dataValidation sqref="E5:E104" showErrorMessage="1" showInputMessage="1" allowBlank="1" type="list">
      <formula1>"Memberships,Sponsorship,Grants,Fundraising,Match Fees,Merchandise,Grounds,Equipment,Coaching,Travel,Insurance,Administration"</formula1>
    </dataValidation>
    <dataValidation sqref="H5:H104" showErrorMessage="1" showInputMessage="1" allowBlank="1" type="list">
      <formula1>"Bank transfer,Direct debit,EFTPOS,Cash,Cheque"</formula1>
    </dataValidation>
    <dataValidation sqref="I5:I104" showErrorMessage="1" showInputMessage="1" allowBlank="1" type="list">
      <formula1>"Yes,No"</formula1>
    </dataValidation>
    <dataValidation sqref="O5:O104" showErrorMessage="1" showInputMessage="1" allowBlank="1" type="list">
      <formula1>"Yes,No"</formula1>
    </dataValidation>
    <dataValidation sqref="J5:J104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3" customWidth="1" min="3" max="3"/>
    <col width="18" customWidth="1" min="4" max="4"/>
    <col width="4" customWidth="1" min="5" max="5"/>
    <col width="14" customWidth="1" min="6" max="6"/>
    <col width="16" customWidth="1" min="7" max="7"/>
    <col width="16" customWidth="1" min="8" max="8"/>
    <col width="18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 ht="28" customHeight="1">
      <c r="A1" s="1" t="inlineStr">
        <is>
          <t>Rugby Club Treasurer Summary — Committee Dashboard</t>
        </is>
      </c>
    </row>
    <row r="2">
      <c r="A2" s="2" t="inlineStr">
        <is>
          <t>NZD cash movement, GST overview and budget performance for the reporting period ending 31 March 2026.</t>
        </is>
      </c>
    </row>
    <row r="3">
      <c r="A3" s="12" t="inlineStr">
        <is>
          <t>Key committee metrics</t>
        </is>
      </c>
      <c r="B3" s="12" t="inlineStr">
        <is>
          <t>Value</t>
        </is>
      </c>
      <c r="F3" s="12" t="inlineStr">
        <is>
          <t>Monthly cash movement</t>
        </is>
      </c>
      <c r="G3" s="12" t="n"/>
      <c r="H3" s="12" t="n"/>
      <c r="I3" s="12" t="n"/>
    </row>
    <row r="4">
      <c r="A4" s="13" t="inlineStr">
        <is>
          <t>Total income</t>
        </is>
      </c>
      <c r="B4" s="14">
        <f>SUMIF('Transactions'!$F$5:$F$104,"Income",'Transactions'!$J$5:$J$104)</f>
        <v/>
      </c>
      <c r="F4" s="3" t="inlineStr">
        <is>
          <t>Month</t>
        </is>
      </c>
      <c r="G4" s="3" t="inlineStr">
        <is>
          <t>Income</t>
        </is>
      </c>
      <c r="H4" s="3" t="inlineStr">
        <is>
          <t>Expenses</t>
        </is>
      </c>
      <c r="I4" s="3" t="inlineStr">
        <is>
          <t>Net movement</t>
        </is>
      </c>
    </row>
    <row r="5">
      <c r="A5" s="13" t="inlineStr">
        <is>
          <t>Total expenses</t>
        </is>
      </c>
      <c r="B5" s="14">
        <f>SUMIF('Transactions'!$F$5:$F$104,"Expense",'Transactions'!$J$5:$J$104)</f>
        <v/>
      </c>
      <c r="F5" s="6" t="n">
        <v>46023</v>
      </c>
      <c r="G5" s="9">
        <f>SUMIFS('Transactions'!$J$5:$J$104,'Transactions'!$F$5:$F$104,"Income",'Transactions'!$B$5:$B$104,"&gt;="&amp;$F5,'Transactions'!$B$5:$B$104,"&lt;"&amp;$F6)</f>
        <v/>
      </c>
      <c r="H5" s="9">
        <f>SUMIFS('Transactions'!$J$5:$J$104,'Transactions'!$F$5:$F$104,"Expense",'Transactions'!$B$5:$B$104,"&gt;="&amp;$F5,'Transactions'!$B$5:$B$104,"&lt;"&amp;$F6)</f>
        <v/>
      </c>
      <c r="I5" s="9">
        <f>IFERROR($G5-$H5,0)</f>
        <v/>
      </c>
    </row>
    <row r="6">
      <c r="A6" s="13" t="inlineStr">
        <is>
          <t>Net surplus/(deficit)</t>
        </is>
      </c>
      <c r="B6" s="14">
        <f>IFERROR($B$4-$B$5,0)</f>
        <v/>
      </c>
      <c r="F6" s="10" t="n">
        <v>46054</v>
      </c>
      <c r="G6" s="11">
        <f>SUMIFS('Transactions'!$J$5:$J$104,'Transactions'!$F$5:$F$104,"Income",'Transactions'!$B$5:$B$104,"&gt;="&amp;$F6,'Transactions'!$B$5:$B$104,"&lt;"&amp;$F7)</f>
        <v/>
      </c>
      <c r="H6" s="11">
        <f>SUMIFS('Transactions'!$J$5:$J$104,'Transactions'!$F$5:$F$104,"Expense",'Transactions'!$B$5:$B$104,"&gt;="&amp;$F6,'Transactions'!$B$5:$B$104,"&lt;"&amp;$F7)</f>
        <v/>
      </c>
      <c r="I6" s="11">
        <f>IFERROR($G6-$H6,0)</f>
        <v/>
      </c>
    </row>
    <row r="7">
      <c r="A7" s="13" t="inlineStr">
        <is>
          <t>Average transaction</t>
        </is>
      </c>
      <c r="B7" s="14">
        <f>IFERROR(AVERAGE('Transactions'!$J$5:$J$104),0)</f>
        <v/>
      </c>
      <c r="F7" s="6" t="n">
        <v>46082</v>
      </c>
      <c r="G7" s="9">
        <f>SUMIFS('Transactions'!$J$5:$J$104,'Transactions'!$F$5:$F$104,"Income",'Transactions'!$B$5:$B$104,"&gt;="&amp;$F7,'Transactions'!$B$5:$B$104,"&lt;"&amp;$F8)</f>
        <v/>
      </c>
      <c r="H7" s="9">
        <f>SUMIFS('Transactions'!$J$5:$J$104,'Transactions'!$F$5:$F$104,"Expense",'Transactions'!$B$5:$B$104,"&gt;="&amp;$F7,'Transactions'!$B$5:$B$104,"&lt;"&amp;$F8)</f>
        <v/>
      </c>
      <c r="I7" s="9">
        <f>IFERROR($G7-$H7,0)</f>
        <v/>
      </c>
    </row>
    <row r="8">
      <c r="A8" s="13" t="inlineStr">
        <is>
          <t>Number of transactions</t>
        </is>
      </c>
      <c r="B8" s="15">
        <f>COUNTIF('Transactions'!$A$5:$A$104,"&lt;&gt;")</f>
        <v/>
      </c>
      <c r="F8" s="10" t="n">
        <v>46113</v>
      </c>
      <c r="G8" s="11">
        <f>SUMIFS('Transactions'!$J$5:$J$104,'Transactions'!$F$5:$F$104,"Income",'Transactions'!$B$5:$B$104,"&gt;="&amp;$F8,'Transactions'!$B$5:$B$104,"&lt;"&amp;$F9)</f>
        <v/>
      </c>
      <c r="H8" s="11">
        <f>SUMIFS('Transactions'!$J$5:$J$104,'Transactions'!$F$5:$F$104,"Expense",'Transactions'!$B$5:$B$104,"&gt;="&amp;$F8,'Transactions'!$B$5:$B$104,"&lt;"&amp;$F9)</f>
        <v/>
      </c>
      <c r="I8" s="11">
        <f>IFERROR($G8-$H8,0)</f>
        <v/>
      </c>
    </row>
    <row r="9">
      <c r="A9" s="13" t="inlineStr">
        <is>
          <t>Reconciled percentage</t>
        </is>
      </c>
      <c r="B9" s="16">
        <f>IFERROR(COUNTIF('Transactions'!$O$5:$O$104,"Yes")/COUNTIF('Transactions'!$A$5:$A$104,"&lt;&gt;"),0)</f>
        <v/>
      </c>
      <c r="F9" s="6" t="n">
        <v>46143</v>
      </c>
      <c r="G9" s="9">
        <f>SUMIFS('Transactions'!$J$5:$J$104,'Transactions'!$F$5:$F$104,"Income",'Transactions'!$B$5:$B$104,"&gt;="&amp;$F9,'Transactions'!$B$5:$B$104,"&lt;"&amp;$F10)</f>
        <v/>
      </c>
      <c r="H9" s="9">
        <f>SUMIFS('Transactions'!$J$5:$J$104,'Transactions'!$F$5:$F$104,"Expense",'Transactions'!$B$5:$B$104,"&gt;="&amp;$F9,'Transactions'!$B$5:$B$104,"&lt;"&amp;$F10)</f>
        <v/>
      </c>
      <c r="I9" s="9">
        <f>IFERROR($G9-$H9,0)</f>
        <v/>
      </c>
    </row>
    <row r="10">
      <c r="A10" s="13" t="inlineStr">
        <is>
          <t>GST collected on income</t>
        </is>
      </c>
      <c r="B10" s="14">
        <f>SUMIFS('Transactions'!$K$5:$K$104,'Transactions'!$F$5:$F$104,"Income")</f>
        <v/>
      </c>
      <c r="F10" s="10" t="n">
        <v>46174</v>
      </c>
      <c r="G10" s="11">
        <f>SUMIFS('Transactions'!$J$5:$J$104,'Transactions'!$F$5:$F$104,"Income",'Transactions'!$B$5:$B$104,"&gt;="&amp;$F10,'Transactions'!$B$5:$B$104,"&lt;"&amp;$F11)</f>
        <v/>
      </c>
      <c r="H10" s="11">
        <f>SUMIFS('Transactions'!$J$5:$J$104,'Transactions'!$F$5:$F$104,"Expense",'Transactions'!$B$5:$B$104,"&gt;="&amp;$F10,'Transactions'!$B$5:$B$104,"&lt;"&amp;$F11)</f>
        <v/>
      </c>
      <c r="I10" s="11">
        <f>IFERROR($G10-$H10,0)</f>
        <v/>
      </c>
    </row>
    <row r="11">
      <c r="A11" s="13" t="inlineStr">
        <is>
          <t>GST paid on expenses</t>
        </is>
      </c>
      <c r="B11" s="14">
        <f>SUMIFS('Transactions'!$K$5:$K$104,'Transactions'!$F$5:$F$104,"Expense")</f>
        <v/>
      </c>
      <c r="F11" s="6" t="n">
        <v>46204</v>
      </c>
      <c r="G11" s="9">
        <f>SUMIFS('Transactions'!$J$5:$J$104,'Transactions'!$F$5:$F$104,"Income",'Transactions'!$B$5:$B$104,"&gt;="&amp;$F11,'Transactions'!$B$5:$B$104,"&lt;"&amp;$F12)</f>
        <v/>
      </c>
      <c r="H11" s="9">
        <f>SUMIFS('Transactions'!$J$5:$J$104,'Transactions'!$F$5:$F$104,"Expense",'Transactions'!$B$5:$B$104,"&gt;="&amp;$F11,'Transactions'!$B$5:$B$104,"&lt;"&amp;$F12)</f>
        <v/>
      </c>
      <c r="I11" s="9">
        <f>IFERROR($G11-$H11,0)</f>
        <v/>
      </c>
    </row>
    <row r="12">
      <c r="A12" s="13" t="inlineStr">
        <is>
          <t>Estimated net GST position</t>
        </is>
      </c>
      <c r="B12" s="14">
        <f>IFERROR($B$10-$B$11,0)</f>
        <v/>
      </c>
      <c r="F12" s="10" t="n">
        <v>46235</v>
      </c>
      <c r="G12" s="11">
        <f>SUMIFS('Transactions'!$J$5:$J$104,'Transactions'!$F$5:$F$104,"Income",'Transactions'!$B$5:$B$104,"&gt;="&amp;$F12,'Transactions'!$B$5:$B$104,"&lt;"&amp;$F13)</f>
        <v/>
      </c>
      <c r="H12" s="11">
        <f>SUMIFS('Transactions'!$J$5:$J$104,'Transactions'!$F$5:$F$104,"Expense",'Transactions'!$B$5:$B$104,"&gt;="&amp;$F12,'Transactions'!$B$5:$B$104,"&lt;"&amp;$F13)</f>
        <v/>
      </c>
      <c r="I12" s="11">
        <f>IFERROR($G12-$H12,0)</f>
        <v/>
      </c>
    </row>
    <row r="13">
      <c r="A13" s="13" t="inlineStr">
        <is>
          <t>Status indicator</t>
        </is>
      </c>
      <c r="B13" s="17">
        <f>IF($B$6&gt;=0,"Surplus","Deficit")</f>
        <v/>
      </c>
      <c r="F13" s="6" t="n">
        <v>46266</v>
      </c>
      <c r="G13" s="9">
        <f>SUMIFS('Transactions'!$J$5:$J$104,'Transactions'!$F$5:$F$104,"Income",'Transactions'!$B$5:$B$104,"&gt;="&amp;$F13,'Transactions'!$B$5:$B$104,"&lt;"&amp;$F14)</f>
        <v/>
      </c>
      <c r="H13" s="9">
        <f>SUMIFS('Transactions'!$J$5:$J$104,'Transactions'!$F$5:$F$104,"Expense",'Transactions'!$B$5:$B$104,"&gt;="&amp;$F13,'Transactions'!$B$5:$B$104,"&lt;"&amp;$F14)</f>
        <v/>
      </c>
      <c r="I13" s="9">
        <f>IFERROR($G13-$H13,0)</f>
        <v/>
      </c>
    </row>
    <row r="14">
      <c r="F14" s="10" t="n">
        <v>46296</v>
      </c>
      <c r="G14" s="11">
        <f>SUMIFS('Transactions'!$J$5:$J$104,'Transactions'!$F$5:$F$104,"Income",'Transactions'!$B$5:$B$104,"&gt;="&amp;$F14,'Transactions'!$B$5:$B$104,"&lt;"&amp;$F15)</f>
        <v/>
      </c>
      <c r="H14" s="11">
        <f>SUMIFS('Transactions'!$J$5:$J$104,'Transactions'!$F$5:$F$104,"Expense",'Transactions'!$B$5:$B$104,"&gt;="&amp;$F14,'Transactions'!$B$5:$B$104,"&lt;"&amp;$F15)</f>
        <v/>
      </c>
      <c r="I14" s="11">
        <f>IFERROR($G14-$H14,0)</f>
        <v/>
      </c>
    </row>
    <row r="15">
      <c r="A15" s="13" t="inlineStr">
        <is>
          <t>GST rate assumption (editable)</t>
        </is>
      </c>
      <c r="B15" s="18" t="n">
        <v>0.15</v>
      </c>
      <c r="F15" s="6" t="n">
        <v>46327</v>
      </c>
      <c r="G15" s="9">
        <f>SUMIFS('Transactions'!$J$5:$J$104,'Transactions'!$F$5:$F$104,"Income",'Transactions'!$B$5:$B$104,"&gt;="&amp;$F15,'Transactions'!$B$5:$B$104,"&lt;"&amp;$F16)</f>
        <v/>
      </c>
      <c r="H15" s="9">
        <f>SUMIFS('Transactions'!$J$5:$J$104,'Transactions'!$F$5:$F$104,"Expense",'Transactions'!$B$5:$B$104,"&gt;="&amp;$F15,'Transactions'!$B$5:$B$104,"&lt;"&amp;$F16)</f>
        <v/>
      </c>
      <c r="I15" s="9">
        <f>IFERROR($G15-$H15,0)</f>
        <v/>
      </c>
    </row>
    <row r="16">
      <c r="A16" s="12" t="inlineStr">
        <is>
          <t>Budget variance by category</t>
        </is>
      </c>
      <c r="B16" s="12" t="n"/>
      <c r="C16" s="12" t="n"/>
      <c r="D16" s="12" t="n"/>
      <c r="F16" s="10" t="n">
        <v>46357</v>
      </c>
      <c r="G16" s="11">
        <f>SUMIFS('Transactions'!$J$5:$J$104,'Transactions'!$F$5:$F$104,"Income",'Transactions'!$B$5:$B$104,"&gt;="&amp;$F16,'Transactions'!$B$5:$B$104,"&lt;"&amp;$F17)</f>
        <v/>
      </c>
      <c r="H16" s="11">
        <f>SUMIFS('Transactions'!$J$5:$J$104,'Transactions'!$F$5:$F$104,"Expense",'Transactions'!$B$5:$B$104,"&gt;="&amp;$F16,'Transactions'!$B$5:$B$104,"&lt;"&amp;$F17)</f>
        <v/>
      </c>
      <c r="I16" s="11">
        <f>IFERROR($G16-$H16,0)</f>
        <v/>
      </c>
    </row>
    <row r="17" hidden="1">
      <c r="A17" s="3" t="inlineStr">
        <is>
          <t>Category</t>
        </is>
      </c>
      <c r="B17" s="3" t="inlineStr">
        <is>
          <t>Budget excl. GST</t>
        </is>
      </c>
      <c r="C17" s="3" t="inlineStr">
        <is>
          <t>Actual expense excl. GST</t>
        </is>
      </c>
      <c r="D17" s="3" t="inlineStr">
        <is>
          <t>Variance</t>
        </is>
      </c>
      <c r="F17" s="6" t="n">
        <v>46388</v>
      </c>
    </row>
    <row r="18">
      <c r="A18" s="19" t="inlineStr">
        <is>
          <t>Memberships</t>
        </is>
      </c>
      <c r="B18" s="9">
        <f>IFERROR(VLOOKUP($A18,'Budget'!$A$5:$G$104,2,FALSE),0)</f>
        <v/>
      </c>
      <c r="C18" s="9">
        <f>IF($A18="","",SUMIFS('Transactions'!$L$5:$L$104,'Transactions'!$E$5:$E$104,$A18,'Transactions'!$F$5:$F$104,"Expense"))</f>
        <v/>
      </c>
      <c r="D18" s="9">
        <f>IF($A18="","",$C18-$B18)</f>
        <v/>
      </c>
    </row>
    <row r="19">
      <c r="A19" s="20" t="inlineStr">
        <is>
          <t>Sponsorship</t>
        </is>
      </c>
      <c r="B19" s="11">
        <f>IFERROR(VLOOKUP($A19,'Budget'!$A$5:$G$104,2,FALSE),0)</f>
        <v/>
      </c>
      <c r="C19" s="11">
        <f>IF($A19="","",SUMIFS('Transactions'!$L$5:$L$104,'Transactions'!$E$5:$E$104,$A19,'Transactions'!$F$5:$F$104,"Expense"))</f>
        <v/>
      </c>
      <c r="D19" s="11">
        <f>IF($A19="","",$C19-$B19)</f>
        <v/>
      </c>
    </row>
    <row r="20">
      <c r="A20" s="19" t="inlineStr">
        <is>
          <t>Grants</t>
        </is>
      </c>
      <c r="B20" s="9">
        <f>IFERROR(VLOOKUP($A20,'Budget'!$A$5:$G$104,2,FALSE),0)</f>
        <v/>
      </c>
      <c r="C20" s="9">
        <f>IF($A20="","",SUMIFS('Transactions'!$L$5:$L$104,'Transactions'!$E$5:$E$104,$A20,'Transactions'!$F$5:$F$104,"Expense"))</f>
        <v/>
      </c>
      <c r="D20" s="9">
        <f>IF($A20="","",$C20-$B20)</f>
        <v/>
      </c>
    </row>
    <row r="21">
      <c r="A21" s="20" t="inlineStr">
        <is>
          <t>Fundraising</t>
        </is>
      </c>
      <c r="B21" s="11">
        <f>IFERROR(VLOOKUP($A21,'Budget'!$A$5:$G$104,2,FALSE),0)</f>
        <v/>
      </c>
      <c r="C21" s="11">
        <f>IF($A21="","",SUMIFS('Transactions'!$L$5:$L$104,'Transactions'!$E$5:$E$104,$A21,'Transactions'!$F$5:$F$104,"Expense"))</f>
        <v/>
      </c>
      <c r="D21" s="11">
        <f>IF($A21="","",$C21-$B21)</f>
        <v/>
      </c>
    </row>
    <row r="22">
      <c r="A22" s="19" t="inlineStr">
        <is>
          <t>Match Fees</t>
        </is>
      </c>
      <c r="B22" s="9">
        <f>IFERROR(VLOOKUP($A22,'Budget'!$A$5:$G$104,2,FALSE),0)</f>
        <v/>
      </c>
      <c r="C22" s="9">
        <f>IF($A22="","",SUMIFS('Transactions'!$L$5:$L$104,'Transactions'!$E$5:$E$104,$A22,'Transactions'!$F$5:$F$104,"Expense"))</f>
        <v/>
      </c>
      <c r="D22" s="9">
        <f>IF($A22="","",$C22-$B22)</f>
        <v/>
      </c>
    </row>
    <row r="23">
      <c r="A23" s="20" t="inlineStr">
        <is>
          <t>Merchandise</t>
        </is>
      </c>
      <c r="B23" s="11">
        <f>IFERROR(VLOOKUP($A23,'Budget'!$A$5:$G$104,2,FALSE),0)</f>
        <v/>
      </c>
      <c r="C23" s="11">
        <f>IF($A23="","",SUMIFS('Transactions'!$L$5:$L$104,'Transactions'!$E$5:$E$104,$A23,'Transactions'!$F$5:$F$104,"Expense"))</f>
        <v/>
      </c>
      <c r="D23" s="11">
        <f>IF($A23="","",$C23-$B23)</f>
        <v/>
      </c>
    </row>
    <row r="24">
      <c r="A24" s="19" t="inlineStr">
        <is>
          <t>Grounds</t>
        </is>
      </c>
      <c r="B24" s="9">
        <f>IFERROR(VLOOKUP($A24,'Budget'!$A$5:$G$104,2,FALSE),0)</f>
        <v/>
      </c>
      <c r="C24" s="9">
        <f>IF($A24="","",SUMIFS('Transactions'!$L$5:$L$104,'Transactions'!$E$5:$E$104,$A24,'Transactions'!$F$5:$F$104,"Expense"))</f>
        <v/>
      </c>
      <c r="D24" s="9">
        <f>IF($A24="","",$C24-$B24)</f>
        <v/>
      </c>
    </row>
    <row r="25">
      <c r="A25" s="20" t="inlineStr">
        <is>
          <t>Equipment</t>
        </is>
      </c>
      <c r="B25" s="11">
        <f>IFERROR(VLOOKUP($A25,'Budget'!$A$5:$G$104,2,FALSE),0)</f>
        <v/>
      </c>
      <c r="C25" s="11">
        <f>IF($A25="","",SUMIFS('Transactions'!$L$5:$L$104,'Transactions'!$E$5:$E$104,$A25,'Transactions'!$F$5:$F$104,"Expense"))</f>
        <v/>
      </c>
      <c r="D25" s="11">
        <f>IF($A25="","",$C25-$B25)</f>
        <v/>
      </c>
    </row>
    <row r="26">
      <c r="A26" s="19" t="inlineStr">
        <is>
          <t>Coaching</t>
        </is>
      </c>
      <c r="B26" s="9">
        <f>IFERROR(VLOOKUP($A26,'Budget'!$A$5:$G$104,2,FALSE),0)</f>
        <v/>
      </c>
      <c r="C26" s="9">
        <f>IF($A26="","",SUMIFS('Transactions'!$L$5:$L$104,'Transactions'!$E$5:$E$104,$A26,'Transactions'!$F$5:$F$104,"Expense"))</f>
        <v/>
      </c>
      <c r="D26" s="9">
        <f>IF($A26="","",$C26-$B26)</f>
        <v/>
      </c>
    </row>
    <row r="27">
      <c r="A27" s="20" t="inlineStr">
        <is>
          <t>Travel</t>
        </is>
      </c>
      <c r="B27" s="11">
        <f>IFERROR(VLOOKUP($A27,'Budget'!$A$5:$G$104,2,FALSE),0)</f>
        <v/>
      </c>
      <c r="C27" s="11">
        <f>IF($A27="","",SUMIFS('Transactions'!$L$5:$L$104,'Transactions'!$E$5:$E$104,$A27,'Transactions'!$F$5:$F$104,"Expense"))</f>
        <v/>
      </c>
      <c r="D27" s="11">
        <f>IF($A27="","",$C27-$B27)</f>
        <v/>
      </c>
    </row>
    <row r="28">
      <c r="A28" s="19" t="inlineStr">
        <is>
          <t>Insurance</t>
        </is>
      </c>
      <c r="B28" s="9">
        <f>IFERROR(VLOOKUP($A28,'Budget'!$A$5:$G$104,2,FALSE),0)</f>
        <v/>
      </c>
      <c r="C28" s="9">
        <f>IF($A28="","",SUMIFS('Transactions'!$L$5:$L$104,'Transactions'!$E$5:$E$104,$A28,'Transactions'!$F$5:$F$104,"Expense"))</f>
        <v/>
      </c>
      <c r="D28" s="9">
        <f>IF($A28="","",$C28-$B28)</f>
        <v/>
      </c>
    </row>
    <row r="29">
      <c r="A29" s="20" t="inlineStr">
        <is>
          <t>Administration</t>
        </is>
      </c>
      <c r="B29" s="11">
        <f>IFERROR(VLOOKUP($A29,'Budget'!$A$5:$G$104,2,FALSE),0)</f>
        <v/>
      </c>
      <c r="C29" s="11">
        <f>IF($A29="","",SUMIFS('Transactions'!$L$5:$L$104,'Transactions'!$E$5:$E$104,$A29,'Transactions'!$F$5:$F$104,"Expense"))</f>
        <v/>
      </c>
      <c r="D29" s="11">
        <f>IF($A29="","",$C29-$B29)</f>
        <v/>
      </c>
    </row>
  </sheetData>
  <mergeCells count="1">
    <mergeCell ref="A1:P1"/>
  </mergeCells>
  <conditionalFormatting sqref="B6">
    <cfRule type="expression" priority="1" dxfId="2" stopIfTrue="0">
      <formula>$B$6&gt;=0</formula>
    </cfRule>
    <cfRule type="expression" priority="2" dxfId="3" stopIfTrue="0">
      <formula>$B$6&lt;0</formula>
    </cfRule>
  </conditionalFormatting>
  <conditionalFormatting sqref="B12">
    <cfRule type="expression" priority="3" dxfId="2" stopIfTrue="0">
      <formula>$B$12&gt;=0</formula>
    </cfRule>
    <cfRule type="expression" priority="4" dxfId="3" stopIfTrue="0">
      <formula>$B$12&lt;0</formula>
    </cfRule>
  </conditionalFormatting>
  <conditionalFormatting sqref="B13">
    <cfRule type="expression" priority="5" dxfId="2" stopIfTrue="0">
      <formula>$B$13="Surplus"</formula>
    </cfRule>
    <cfRule type="expression" priority="6" dxfId="3" stopIfTrue="0">
      <formula>$B$13="Deficit"</formula>
    </cfRule>
  </conditionalFormatting>
  <conditionalFormatting sqref="D18:D29">
    <cfRule type="expression" priority="7" dxfId="4" stopIfTrue="0">
      <formula>$D18&gt;=0</formula>
    </cfRule>
    <cfRule type="expression" priority="8" dxfId="1" stopIfTrue="0">
      <formula>$D18&lt;0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0" customWidth="1" min="3" max="3"/>
    <col width="18" customWidth="1" min="4" max="4"/>
    <col width="14" customWidth="1" min="5" max="5"/>
    <col width="18" customWidth="1" min="6" max="6"/>
    <col width="48" customWidth="1" min="7" max="7"/>
  </cols>
  <sheetData>
    <row r="1" ht="28" customHeight="1">
      <c r="A1" s="1" t="inlineStr">
        <is>
          <t>Annual Budget and Category Analysis — Reporting Period Ending 31 March 2026</t>
        </is>
      </c>
    </row>
    <row r="2" ht="42" customHeight="1">
      <c r="A2" s="13" t="inlineStr">
        <is>
          <t>Treasurer note</t>
        </is>
      </c>
      <c r="B2" s="19" t="inlineStr">
        <is>
          <t>Confirm GST registration status and retain financial records for seven years. Reporting balance date: 31 March 2026.</t>
        </is>
      </c>
    </row>
    <row r="3"/>
    <row r="4">
      <c r="A4" s="3" t="inlineStr">
        <is>
          <t>Category</t>
        </is>
      </c>
      <c r="B4" s="3" t="inlineStr">
        <is>
          <t>Annual Budget excl. GST</t>
        </is>
      </c>
      <c r="C4" s="3" t="inlineStr">
        <is>
          <t>Actual excl. GST</t>
        </is>
      </c>
      <c r="D4" s="3" t="inlineStr">
        <is>
          <t>Variance (NZD)</t>
        </is>
      </c>
      <c r="E4" s="3" t="inlineStr">
        <is>
          <t>Variance %</t>
        </is>
      </c>
      <c r="F4" s="3" t="inlineStr">
        <is>
          <t>Status</t>
        </is>
      </c>
      <c r="G4" s="3" t="inlineStr">
        <is>
          <t>Notes</t>
        </is>
      </c>
    </row>
    <row r="5" ht="30" customHeight="1">
      <c r="A5" s="4" t="inlineStr">
        <is>
          <t>Memberships</t>
        </is>
      </c>
      <c r="B5" s="8" t="n">
        <v>0</v>
      </c>
      <c r="C5" s="9">
        <f>IF($A5="","",SUMIFS('Transactions'!$L$5:$L$104,'Transactions'!$E$5:$E$104,$A5,'Transactions'!$F$5:$F$104,"Expense"))</f>
        <v/>
      </c>
      <c r="D5" s="9">
        <f>IF($A5="","",$B5-$C5)</f>
        <v/>
      </c>
      <c r="E5" s="21">
        <f>IF($A5="","",IF($B5=0,0,$D5/$B5))</f>
        <v/>
      </c>
      <c r="F5" s="22">
        <f>IF($A5="","",IF($D5&gt;=0,"Within budget","Over budget"))</f>
        <v/>
      </c>
      <c r="G5" s="4" t="inlineStr">
        <is>
          <t>Income stream monitored in Treasurer Summary</t>
        </is>
      </c>
    </row>
    <row r="6" ht="30" customHeight="1">
      <c r="A6" s="4" t="inlineStr">
        <is>
          <t>Sponsorship</t>
        </is>
      </c>
      <c r="B6" s="8" t="n">
        <v>0</v>
      </c>
      <c r="C6" s="11">
        <f>IF($A6="","",SUMIFS('Transactions'!$L$5:$L$104,'Transactions'!$E$5:$E$104,$A6,'Transactions'!$F$5:$F$104,"Expense"))</f>
        <v/>
      </c>
      <c r="D6" s="11">
        <f>IF($A6="","",$B6-$C6)</f>
        <v/>
      </c>
      <c r="E6" s="23">
        <f>IF($A6="","",IF($B6=0,0,$D6/$B6))</f>
        <v/>
      </c>
      <c r="F6" s="24">
        <f>IF($A6="","",IF($D6&gt;=0,"Within budget","Over budget"))</f>
        <v/>
      </c>
      <c r="G6" s="4" t="inlineStr">
        <is>
          <t>Income stream monitored in Treasurer Summary</t>
        </is>
      </c>
    </row>
    <row r="7" ht="30" customHeight="1">
      <c r="A7" s="4" t="inlineStr">
        <is>
          <t>Grants</t>
        </is>
      </c>
      <c r="B7" s="8" t="n">
        <v>0</v>
      </c>
      <c r="C7" s="9">
        <f>IF($A7="","",SUMIFS('Transactions'!$L$5:$L$104,'Transactions'!$E$5:$E$104,$A7,'Transactions'!$F$5:$F$104,"Expense"))</f>
        <v/>
      </c>
      <c r="D7" s="9">
        <f>IF($A7="","",$B7-$C7)</f>
        <v/>
      </c>
      <c r="E7" s="21">
        <f>IF($A7="","",IF($B7=0,0,$D7/$B7))</f>
        <v/>
      </c>
      <c r="F7" s="22">
        <f>IF($A7="","",IF($D7&gt;=0,"Within budget","Over budget"))</f>
        <v/>
      </c>
      <c r="G7" s="4" t="inlineStr">
        <is>
          <t>Income stream monitored in Treasurer Summary</t>
        </is>
      </c>
    </row>
    <row r="8" ht="30" customHeight="1">
      <c r="A8" s="4" t="inlineStr">
        <is>
          <t>Fundraising</t>
        </is>
      </c>
      <c r="B8" s="8" t="n">
        <v>0</v>
      </c>
      <c r="C8" s="11">
        <f>IF($A8="","",SUMIFS('Transactions'!$L$5:$L$104,'Transactions'!$E$5:$E$104,$A8,'Transactions'!$F$5:$F$104,"Expense"))</f>
        <v/>
      </c>
      <c r="D8" s="11">
        <f>IF($A8="","",$B8-$C8)</f>
        <v/>
      </c>
      <c r="E8" s="23">
        <f>IF($A8="","",IF($B8=0,0,$D8/$B8))</f>
        <v/>
      </c>
      <c r="F8" s="24">
        <f>IF($A8="","",IF($D8&gt;=0,"Within budget","Over budget"))</f>
        <v/>
      </c>
      <c r="G8" s="4" t="inlineStr">
        <is>
          <t>Income stream monitored in Treasurer Summary</t>
        </is>
      </c>
    </row>
    <row r="9" ht="30" customHeight="1">
      <c r="A9" s="4" t="inlineStr">
        <is>
          <t>Match Fees</t>
        </is>
      </c>
      <c r="B9" s="8" t="n">
        <v>0</v>
      </c>
      <c r="C9" s="9">
        <f>IF($A9="","",SUMIFS('Transactions'!$L$5:$L$104,'Transactions'!$E$5:$E$104,$A9,'Transactions'!$F$5:$F$104,"Expense"))</f>
        <v/>
      </c>
      <c r="D9" s="9">
        <f>IF($A9="","",$B9-$C9)</f>
        <v/>
      </c>
      <c r="E9" s="21">
        <f>IF($A9="","",IF($B9=0,0,$D9/$B9))</f>
        <v/>
      </c>
      <c r="F9" s="22">
        <f>IF($A9="","",IF($D9&gt;=0,"Within budget","Over budget"))</f>
        <v/>
      </c>
      <c r="G9" s="4" t="inlineStr">
        <is>
          <t>Income stream monitored in Treasurer Summary</t>
        </is>
      </c>
    </row>
    <row r="10" ht="30" customHeight="1">
      <c r="A10" s="4" t="inlineStr">
        <is>
          <t>Merchandise</t>
        </is>
      </c>
      <c r="B10" s="8" t="n">
        <v>1500</v>
      </c>
      <c r="C10" s="11">
        <f>IF($A10="","",SUMIFS('Transactions'!$L$5:$L$104,'Transactions'!$E$5:$E$104,$A10,'Transactions'!$F$5:$F$104,"Expense"))</f>
        <v/>
      </c>
      <c r="D10" s="11">
        <f>IF($A10="","",$B10-$C10)</f>
        <v/>
      </c>
      <c r="E10" s="23">
        <f>IF($A10="","",IF($B10=0,0,$D10/$B10))</f>
        <v/>
      </c>
      <c r="F10" s="24">
        <f>IF($A10="","",IF($D10&gt;=0,"Within budget","Over budget"))</f>
        <v/>
      </c>
      <c r="G10" s="4" t="inlineStr">
        <is>
          <t>Playing and supporter merchandise</t>
        </is>
      </c>
    </row>
    <row r="11" ht="30" customHeight="1">
      <c r="A11" s="4" t="inlineStr">
        <is>
          <t>Grounds</t>
        </is>
      </c>
      <c r="B11" s="8" t="n">
        <v>10500</v>
      </c>
      <c r="C11" s="9">
        <f>IF($A11="","",SUMIFS('Transactions'!$L$5:$L$104,'Transactions'!$E$5:$E$104,$A11,'Transactions'!$F$5:$F$104,"Expense"))</f>
        <v/>
      </c>
      <c r="D11" s="9">
        <f>IF($A11="","",$B11-$C11)</f>
        <v/>
      </c>
      <c r="E11" s="21">
        <f>IF($A11="","",IF($B11=0,0,$D11/$B11))</f>
        <v/>
      </c>
      <c r="F11" s="22">
        <f>IF($A11="","",IF($D11&gt;=0,"Within budget","Over budget"))</f>
        <v/>
      </c>
      <c r="G11" s="4" t="inlineStr">
        <is>
          <t>Ground hire and fixture costs</t>
        </is>
      </c>
    </row>
    <row r="12" ht="30" customHeight="1">
      <c r="A12" s="4" t="inlineStr">
        <is>
          <t>Equipment</t>
        </is>
      </c>
      <c r="B12" s="8" t="n">
        <v>5200</v>
      </c>
      <c r="C12" s="11">
        <f>IF($A12="","",SUMIFS('Transactions'!$L$5:$L$104,'Transactions'!$E$5:$E$104,$A12,'Transactions'!$F$5:$F$104,"Expense"))</f>
        <v/>
      </c>
      <c r="D12" s="11">
        <f>IF($A12="","",$B12-$C12)</f>
        <v/>
      </c>
      <c r="E12" s="23">
        <f>IF($A12="","",IF($B12=0,0,$D12/$B12))</f>
        <v/>
      </c>
      <c r="F12" s="24">
        <f>IF($A12="","",IF($D12&gt;=0,"Within budget","Over budget"))</f>
        <v/>
      </c>
      <c r="G12" s="4" t="inlineStr">
        <is>
          <t>Rugby balls, first aid and training equipment</t>
        </is>
      </c>
    </row>
    <row r="13" ht="30" customHeight="1">
      <c r="A13" s="4" t="inlineStr">
        <is>
          <t>Coaching</t>
        </is>
      </c>
      <c r="B13" s="8" t="n">
        <v>18000</v>
      </c>
      <c r="C13" s="9">
        <f>IF($A13="","",SUMIFS('Transactions'!$L$5:$L$104,'Transactions'!$E$5:$E$104,$A13,'Transactions'!$F$5:$F$104,"Expense"))</f>
        <v/>
      </c>
      <c r="D13" s="9">
        <f>IF($A13="","",$B13-$C13)</f>
        <v/>
      </c>
      <c r="E13" s="21">
        <f>IF($A13="","",IF($B13=0,0,$D13/$B13))</f>
        <v/>
      </c>
      <c r="F13" s="22">
        <f>IF($A13="","",IF($D13&gt;=0,"Within budget","Over budget"))</f>
        <v/>
      </c>
      <c r="G13" s="4" t="inlineStr">
        <is>
          <t>Coaching and development costs</t>
        </is>
      </c>
    </row>
    <row r="14" ht="30" customHeight="1">
      <c r="A14" s="4" t="inlineStr">
        <is>
          <t>Travel</t>
        </is>
      </c>
      <c r="B14" s="8" t="n">
        <v>6200</v>
      </c>
      <c r="C14" s="11">
        <f>IF($A14="","",SUMIFS('Transactions'!$L$5:$L$104,'Transactions'!$E$5:$E$104,$A14,'Transactions'!$F$5:$F$104,"Expense"))</f>
        <v/>
      </c>
      <c r="D14" s="11">
        <f>IF($A14="","",$B14-$C14)</f>
        <v/>
      </c>
      <c r="E14" s="23">
        <f>IF($A14="","",IF($B14=0,0,$D14/$B14))</f>
        <v/>
      </c>
      <c r="F14" s="24">
        <f>IF($A14="","",IF($D14&gt;=0,"Within budget","Over budget"))</f>
        <v/>
      </c>
      <c r="G14" s="4" t="inlineStr">
        <is>
          <t>Team and coach travel</t>
        </is>
      </c>
    </row>
    <row r="15" ht="30" customHeight="1">
      <c r="A15" s="4" t="inlineStr">
        <is>
          <t>Insurance</t>
        </is>
      </c>
      <c r="B15" s="8" t="n">
        <v>1800</v>
      </c>
      <c r="C15" s="9">
        <f>IF($A15="","",SUMIFS('Transactions'!$L$5:$L$104,'Transactions'!$E$5:$E$104,$A15,'Transactions'!$F$5:$F$104,"Expense"))</f>
        <v/>
      </c>
      <c r="D15" s="9">
        <f>IF($A15="","",$B15-$C15)</f>
        <v/>
      </c>
      <c r="E15" s="21">
        <f>IF($A15="","",IF($B15=0,0,$D15/$B15))</f>
        <v/>
      </c>
      <c r="F15" s="22">
        <f>IF($A15="","",IF($D15&gt;=0,"Within budget","Over budget"))</f>
        <v/>
      </c>
      <c r="G15" s="4" t="inlineStr">
        <is>
          <t>Club insurance cover</t>
        </is>
      </c>
    </row>
    <row r="16" ht="30" customHeight="1">
      <c r="A16" s="4" t="inlineStr">
        <is>
          <t>Administration</t>
        </is>
      </c>
      <c r="B16" s="8" t="n">
        <v>3000</v>
      </c>
      <c r="C16" s="11">
        <f>IF($A16="","",SUMIFS('Transactions'!$L$5:$L$104,'Transactions'!$E$5:$E$104,$A16,'Transactions'!$F$5:$F$104,"Expense"))</f>
        <v/>
      </c>
      <c r="D16" s="11">
        <f>IF($A16="","",$B16-$C16)</f>
        <v/>
      </c>
      <c r="E16" s="23">
        <f>IF($A16="","",IF($B16=0,0,$D16/$B16))</f>
        <v/>
      </c>
      <c r="F16" s="24">
        <f>IF($A16="","",IF($D16&gt;=0,"Within budget","Over budget"))</f>
        <v/>
      </c>
      <c r="G16" s="4" t="inlineStr">
        <is>
          <t>Bank fees, stationery and administration</t>
        </is>
      </c>
    </row>
    <row r="17">
      <c r="A17" s="4" t="n"/>
      <c r="B17" s="8" t="n"/>
      <c r="C17" s="9">
        <f>IF($A17="","",SUMIFS('Transactions'!$L$5:$L$104,'Transactions'!$E$5:$E$104,$A17,'Transactions'!$F$5:$F$104,"Expense"))</f>
        <v/>
      </c>
      <c r="D17" s="9">
        <f>IF($A17="","",$B17-$C17)</f>
        <v/>
      </c>
      <c r="E17" s="21">
        <f>IF($A17="","",IF($B17=0,0,$D17/$B17))</f>
        <v/>
      </c>
      <c r="F17" s="22">
        <f>IF($A17="","",IF($D17&gt;=0,"Within budget","Over budget"))</f>
        <v/>
      </c>
      <c r="G17" s="4" t="n"/>
    </row>
    <row r="18">
      <c r="A18" s="4" t="n"/>
      <c r="B18" s="8" t="n"/>
      <c r="C18" s="11">
        <f>IF($A18="","",SUMIFS('Transactions'!$L$5:$L$104,'Transactions'!$E$5:$E$104,$A18,'Transactions'!$F$5:$F$104,"Expense"))</f>
        <v/>
      </c>
      <c r="D18" s="11">
        <f>IF($A18="","",$B18-$C18)</f>
        <v/>
      </c>
      <c r="E18" s="23">
        <f>IF($A18="","",IF($B18=0,0,$D18/$B18))</f>
        <v/>
      </c>
      <c r="F18" s="24">
        <f>IF($A18="","",IF($D18&gt;=0,"Within budget","Over budget"))</f>
        <v/>
      </c>
      <c r="G18" s="4" t="n"/>
    </row>
    <row r="19">
      <c r="A19" s="4" t="n"/>
      <c r="B19" s="8" t="n"/>
      <c r="C19" s="9">
        <f>IF($A19="","",SUMIFS('Transactions'!$L$5:$L$104,'Transactions'!$E$5:$E$104,$A19,'Transactions'!$F$5:$F$104,"Expense"))</f>
        <v/>
      </c>
      <c r="D19" s="9">
        <f>IF($A19="","",$B19-$C19)</f>
        <v/>
      </c>
      <c r="E19" s="21">
        <f>IF($A19="","",IF($B19=0,0,$D19/$B19))</f>
        <v/>
      </c>
      <c r="F19" s="22">
        <f>IF($A19="","",IF($D19&gt;=0,"Within budget","Over budget"))</f>
        <v/>
      </c>
      <c r="G19" s="4" t="n"/>
    </row>
    <row r="20">
      <c r="A20" s="4" t="n"/>
      <c r="B20" s="8" t="n"/>
      <c r="C20" s="11">
        <f>IF($A20="","",SUMIFS('Transactions'!$L$5:$L$104,'Transactions'!$E$5:$E$104,$A20,'Transactions'!$F$5:$F$104,"Expense"))</f>
        <v/>
      </c>
      <c r="D20" s="11">
        <f>IF($A20="","",$B20-$C20)</f>
        <v/>
      </c>
      <c r="E20" s="23">
        <f>IF($A20="","",IF($B20=0,0,$D20/$B20))</f>
        <v/>
      </c>
      <c r="F20" s="24">
        <f>IF($A20="","",IF($D20&gt;=0,"Within budget","Over budget"))</f>
        <v/>
      </c>
      <c r="G20" s="4" t="n"/>
    </row>
    <row r="21">
      <c r="A21" s="4" t="n"/>
      <c r="B21" s="8" t="n"/>
      <c r="C21" s="9">
        <f>IF($A21="","",SUMIFS('Transactions'!$L$5:$L$104,'Transactions'!$E$5:$E$104,$A21,'Transactions'!$F$5:$F$104,"Expense"))</f>
        <v/>
      </c>
      <c r="D21" s="9">
        <f>IF($A21="","",$B21-$C21)</f>
        <v/>
      </c>
      <c r="E21" s="21">
        <f>IF($A21="","",IF($B21=0,0,$D21/$B21))</f>
        <v/>
      </c>
      <c r="F21" s="22">
        <f>IF($A21="","",IF($D21&gt;=0,"Within budget","Over budget"))</f>
        <v/>
      </c>
      <c r="G21" s="4" t="n"/>
    </row>
    <row r="22">
      <c r="A22" s="4" t="n"/>
      <c r="B22" s="8" t="n"/>
      <c r="C22" s="11">
        <f>IF($A22="","",SUMIFS('Transactions'!$L$5:$L$104,'Transactions'!$E$5:$E$104,$A22,'Transactions'!$F$5:$F$104,"Expense"))</f>
        <v/>
      </c>
      <c r="D22" s="11">
        <f>IF($A22="","",$B22-$C22)</f>
        <v/>
      </c>
      <c r="E22" s="23">
        <f>IF($A22="","",IF($B22=0,0,$D22/$B22))</f>
        <v/>
      </c>
      <c r="F22" s="24">
        <f>IF($A22="","",IF($D22&gt;=0,"Within budget","Over budget"))</f>
        <v/>
      </c>
      <c r="G22" s="4" t="n"/>
    </row>
    <row r="23">
      <c r="A23" s="4" t="n"/>
      <c r="B23" s="8" t="n"/>
      <c r="C23" s="9">
        <f>IF($A23="","",SUMIFS('Transactions'!$L$5:$L$104,'Transactions'!$E$5:$E$104,$A23,'Transactions'!$F$5:$F$104,"Expense"))</f>
        <v/>
      </c>
      <c r="D23" s="9">
        <f>IF($A23="","",$B23-$C23)</f>
        <v/>
      </c>
      <c r="E23" s="21">
        <f>IF($A23="","",IF($B23=0,0,$D23/$B23))</f>
        <v/>
      </c>
      <c r="F23" s="22">
        <f>IF($A23="","",IF($D23&gt;=0,"Within budget","Over budget"))</f>
        <v/>
      </c>
      <c r="G23" s="4" t="n"/>
    </row>
    <row r="24">
      <c r="A24" s="4" t="n"/>
      <c r="B24" s="8" t="n"/>
      <c r="C24" s="11">
        <f>IF($A24="","",SUMIFS('Transactions'!$L$5:$L$104,'Transactions'!$E$5:$E$104,$A24,'Transactions'!$F$5:$F$104,"Expense"))</f>
        <v/>
      </c>
      <c r="D24" s="11">
        <f>IF($A24="","",$B24-$C24)</f>
        <v/>
      </c>
      <c r="E24" s="23">
        <f>IF($A24="","",IF($B24=0,0,$D24/$B24))</f>
        <v/>
      </c>
      <c r="F24" s="24">
        <f>IF($A24="","",IF($D24&gt;=0,"Within budget","Over budget"))</f>
        <v/>
      </c>
      <c r="G24" s="4" t="n"/>
    </row>
    <row r="25">
      <c r="A25" s="4" t="n"/>
      <c r="B25" s="8" t="n"/>
      <c r="C25" s="9">
        <f>IF($A25="","",SUMIFS('Transactions'!$L$5:$L$104,'Transactions'!$E$5:$E$104,$A25,'Transactions'!$F$5:$F$104,"Expense"))</f>
        <v/>
      </c>
      <c r="D25" s="9">
        <f>IF($A25="","",$B25-$C25)</f>
        <v/>
      </c>
      <c r="E25" s="21">
        <f>IF($A25="","",IF($B25=0,0,$D25/$B25))</f>
        <v/>
      </c>
      <c r="F25" s="22">
        <f>IF($A25="","",IF($D25&gt;=0,"Within budget","Over budget"))</f>
        <v/>
      </c>
      <c r="G25" s="4" t="n"/>
    </row>
    <row r="26">
      <c r="A26" s="4" t="n"/>
      <c r="B26" s="8" t="n"/>
      <c r="C26" s="11">
        <f>IF($A26="","",SUMIFS('Transactions'!$L$5:$L$104,'Transactions'!$E$5:$E$104,$A26,'Transactions'!$F$5:$F$104,"Expense"))</f>
        <v/>
      </c>
      <c r="D26" s="11">
        <f>IF($A26="","",$B26-$C26)</f>
        <v/>
      </c>
      <c r="E26" s="23">
        <f>IF($A26="","",IF($B26=0,0,$D26/$B26))</f>
        <v/>
      </c>
      <c r="F26" s="24">
        <f>IF($A26="","",IF($D26&gt;=0,"Within budget","Over budget"))</f>
        <v/>
      </c>
      <c r="G26" s="4" t="n"/>
    </row>
    <row r="27">
      <c r="A27" s="4" t="n"/>
      <c r="B27" s="8" t="n"/>
      <c r="C27" s="9">
        <f>IF($A27="","",SUMIFS('Transactions'!$L$5:$L$104,'Transactions'!$E$5:$E$104,$A27,'Transactions'!$F$5:$F$104,"Expense"))</f>
        <v/>
      </c>
      <c r="D27" s="9">
        <f>IF($A27="","",$B27-$C27)</f>
        <v/>
      </c>
      <c r="E27" s="21">
        <f>IF($A27="","",IF($B27=0,0,$D27/$B27))</f>
        <v/>
      </c>
      <c r="F27" s="22">
        <f>IF($A27="","",IF($D27&gt;=0,"Within budget","Over budget"))</f>
        <v/>
      </c>
      <c r="G27" s="4" t="n"/>
    </row>
    <row r="28">
      <c r="A28" s="4" t="n"/>
      <c r="B28" s="8" t="n"/>
      <c r="C28" s="11">
        <f>IF($A28="","",SUMIFS('Transactions'!$L$5:$L$104,'Transactions'!$E$5:$E$104,$A28,'Transactions'!$F$5:$F$104,"Expense"))</f>
        <v/>
      </c>
      <c r="D28" s="11">
        <f>IF($A28="","",$B28-$C28)</f>
        <v/>
      </c>
      <c r="E28" s="23">
        <f>IF($A28="","",IF($B28=0,0,$D28/$B28))</f>
        <v/>
      </c>
      <c r="F28" s="24">
        <f>IF($A28="","",IF($D28&gt;=0,"Within budget","Over budget"))</f>
        <v/>
      </c>
      <c r="G28" s="4" t="n"/>
    </row>
    <row r="29">
      <c r="A29" s="4" t="n"/>
      <c r="B29" s="8" t="n"/>
      <c r="C29" s="9">
        <f>IF($A29="","",SUMIFS('Transactions'!$L$5:$L$104,'Transactions'!$E$5:$E$104,$A29,'Transactions'!$F$5:$F$104,"Expense"))</f>
        <v/>
      </c>
      <c r="D29" s="9">
        <f>IF($A29="","",$B29-$C29)</f>
        <v/>
      </c>
      <c r="E29" s="21">
        <f>IF($A29="","",IF($B29=0,0,$D29/$B29))</f>
        <v/>
      </c>
      <c r="F29" s="22">
        <f>IF($A29="","",IF($D29&gt;=0,"Within budget","Over budget"))</f>
        <v/>
      </c>
      <c r="G29" s="4" t="n"/>
    </row>
    <row r="30">
      <c r="A30" s="4" t="n"/>
      <c r="B30" s="8" t="n"/>
      <c r="C30" s="11">
        <f>IF($A30="","",SUMIFS('Transactions'!$L$5:$L$104,'Transactions'!$E$5:$E$104,$A30,'Transactions'!$F$5:$F$104,"Expense"))</f>
        <v/>
      </c>
      <c r="D30" s="11">
        <f>IF($A30="","",$B30-$C30)</f>
        <v/>
      </c>
      <c r="E30" s="23">
        <f>IF($A30="","",IF($B30=0,0,$D30/$B30))</f>
        <v/>
      </c>
      <c r="F30" s="24">
        <f>IF($A30="","",IF($D30&gt;=0,"Within budget","Over budget"))</f>
        <v/>
      </c>
      <c r="G30" s="4" t="n"/>
    </row>
    <row r="31">
      <c r="A31" s="4" t="n"/>
      <c r="B31" s="8" t="n"/>
      <c r="C31" s="9">
        <f>IF($A31="","",SUMIFS('Transactions'!$L$5:$L$104,'Transactions'!$E$5:$E$104,$A31,'Transactions'!$F$5:$F$104,"Expense"))</f>
        <v/>
      </c>
      <c r="D31" s="9">
        <f>IF($A31="","",$B31-$C31)</f>
        <v/>
      </c>
      <c r="E31" s="21">
        <f>IF($A31="","",IF($B31=0,0,$D31/$B31))</f>
        <v/>
      </c>
      <c r="F31" s="22">
        <f>IF($A31="","",IF($D31&gt;=0,"Within budget","Over budget"))</f>
        <v/>
      </c>
      <c r="G31" s="4" t="n"/>
    </row>
    <row r="32">
      <c r="A32" s="4" t="n"/>
      <c r="B32" s="8" t="n"/>
      <c r="C32" s="11">
        <f>IF($A32="","",SUMIFS('Transactions'!$L$5:$L$104,'Transactions'!$E$5:$E$104,$A32,'Transactions'!$F$5:$F$104,"Expense"))</f>
        <v/>
      </c>
      <c r="D32" s="11">
        <f>IF($A32="","",$B32-$C32)</f>
        <v/>
      </c>
      <c r="E32" s="23">
        <f>IF($A32="","",IF($B32=0,0,$D32/$B32))</f>
        <v/>
      </c>
      <c r="F32" s="24">
        <f>IF($A32="","",IF($D32&gt;=0,"Within budget","Over budget"))</f>
        <v/>
      </c>
      <c r="G32" s="4" t="n"/>
    </row>
    <row r="33">
      <c r="A33" s="4" t="n"/>
      <c r="B33" s="8" t="n"/>
      <c r="C33" s="9">
        <f>IF($A33="","",SUMIFS('Transactions'!$L$5:$L$104,'Transactions'!$E$5:$E$104,$A33,'Transactions'!$F$5:$F$104,"Expense"))</f>
        <v/>
      </c>
      <c r="D33" s="9">
        <f>IF($A33="","",$B33-$C33)</f>
        <v/>
      </c>
      <c r="E33" s="21">
        <f>IF($A33="","",IF($B33=0,0,$D33/$B33))</f>
        <v/>
      </c>
      <c r="F33" s="22">
        <f>IF($A33="","",IF($D33&gt;=0,"Within budget","Over budget"))</f>
        <v/>
      </c>
      <c r="G33" s="4" t="n"/>
    </row>
    <row r="34">
      <c r="A34" s="4" t="n"/>
      <c r="B34" s="8" t="n"/>
      <c r="C34" s="11">
        <f>IF($A34="","",SUMIFS('Transactions'!$L$5:$L$104,'Transactions'!$E$5:$E$104,$A34,'Transactions'!$F$5:$F$104,"Expense"))</f>
        <v/>
      </c>
      <c r="D34" s="11">
        <f>IF($A34="","",$B34-$C34)</f>
        <v/>
      </c>
      <c r="E34" s="23">
        <f>IF($A34="","",IF($B34=0,0,$D34/$B34))</f>
        <v/>
      </c>
      <c r="F34" s="24">
        <f>IF($A34="","",IF($D34&gt;=0,"Within budget","Over budget"))</f>
        <v/>
      </c>
      <c r="G34" s="4" t="n"/>
    </row>
    <row r="35">
      <c r="A35" s="4" t="n"/>
      <c r="B35" s="8" t="n"/>
      <c r="C35" s="9">
        <f>IF($A35="","",SUMIFS('Transactions'!$L$5:$L$104,'Transactions'!$E$5:$E$104,$A35,'Transactions'!$F$5:$F$104,"Expense"))</f>
        <v/>
      </c>
      <c r="D35" s="9">
        <f>IF($A35="","",$B35-$C35)</f>
        <v/>
      </c>
      <c r="E35" s="21">
        <f>IF($A35="","",IF($B35=0,0,$D35/$B35))</f>
        <v/>
      </c>
      <c r="F35" s="22">
        <f>IF($A35="","",IF($D35&gt;=0,"Within budget","Over budget"))</f>
        <v/>
      </c>
      <c r="G35" s="4" t="n"/>
    </row>
    <row r="36">
      <c r="A36" s="4" t="n"/>
      <c r="B36" s="8" t="n"/>
      <c r="C36" s="11">
        <f>IF($A36="","",SUMIFS('Transactions'!$L$5:$L$104,'Transactions'!$E$5:$E$104,$A36,'Transactions'!$F$5:$F$104,"Expense"))</f>
        <v/>
      </c>
      <c r="D36" s="11">
        <f>IF($A36="","",$B36-$C36)</f>
        <v/>
      </c>
      <c r="E36" s="23">
        <f>IF($A36="","",IF($B36=0,0,$D36/$B36))</f>
        <v/>
      </c>
      <c r="F36" s="24">
        <f>IF($A36="","",IF($D36&gt;=0,"Within budget","Over budget"))</f>
        <v/>
      </c>
      <c r="G36" s="4" t="n"/>
    </row>
    <row r="37">
      <c r="A37" s="4" t="n"/>
      <c r="B37" s="8" t="n"/>
      <c r="C37" s="9">
        <f>IF($A37="","",SUMIFS('Transactions'!$L$5:$L$104,'Transactions'!$E$5:$E$104,$A37,'Transactions'!$F$5:$F$104,"Expense"))</f>
        <v/>
      </c>
      <c r="D37" s="9">
        <f>IF($A37="","",$B37-$C37)</f>
        <v/>
      </c>
      <c r="E37" s="21">
        <f>IF($A37="","",IF($B37=0,0,$D37/$B37))</f>
        <v/>
      </c>
      <c r="F37" s="22">
        <f>IF($A37="","",IF($D37&gt;=0,"Within budget","Over budget"))</f>
        <v/>
      </c>
      <c r="G37" s="4" t="n"/>
    </row>
    <row r="38">
      <c r="A38" s="4" t="n"/>
      <c r="B38" s="8" t="n"/>
      <c r="C38" s="11">
        <f>IF($A38="","",SUMIFS('Transactions'!$L$5:$L$104,'Transactions'!$E$5:$E$104,$A38,'Transactions'!$F$5:$F$104,"Expense"))</f>
        <v/>
      </c>
      <c r="D38" s="11">
        <f>IF($A38="","",$B38-$C38)</f>
        <v/>
      </c>
      <c r="E38" s="23">
        <f>IF($A38="","",IF($B38=0,0,$D38/$B38))</f>
        <v/>
      </c>
      <c r="F38" s="24">
        <f>IF($A38="","",IF($D38&gt;=0,"Within budget","Over budget"))</f>
        <v/>
      </c>
      <c r="G38" s="4" t="n"/>
    </row>
    <row r="39">
      <c r="A39" s="4" t="n"/>
      <c r="B39" s="8" t="n"/>
      <c r="C39" s="9">
        <f>IF($A39="","",SUMIFS('Transactions'!$L$5:$L$104,'Transactions'!$E$5:$E$104,$A39,'Transactions'!$F$5:$F$104,"Expense"))</f>
        <v/>
      </c>
      <c r="D39" s="9">
        <f>IF($A39="","",$B39-$C39)</f>
        <v/>
      </c>
      <c r="E39" s="21">
        <f>IF($A39="","",IF($B39=0,0,$D39/$B39))</f>
        <v/>
      </c>
      <c r="F39" s="22">
        <f>IF($A39="","",IF($D39&gt;=0,"Within budget","Over budget"))</f>
        <v/>
      </c>
      <c r="G39" s="4" t="n"/>
    </row>
    <row r="40">
      <c r="A40" s="4" t="n"/>
      <c r="B40" s="8" t="n"/>
      <c r="C40" s="11">
        <f>IF($A40="","",SUMIFS('Transactions'!$L$5:$L$104,'Transactions'!$E$5:$E$104,$A40,'Transactions'!$F$5:$F$104,"Expense"))</f>
        <v/>
      </c>
      <c r="D40" s="11">
        <f>IF($A40="","",$B40-$C40)</f>
        <v/>
      </c>
      <c r="E40" s="23">
        <f>IF($A40="","",IF($B40=0,0,$D40/$B40))</f>
        <v/>
      </c>
      <c r="F40" s="24">
        <f>IF($A40="","",IF($D40&gt;=0,"Within budget","Over budget"))</f>
        <v/>
      </c>
      <c r="G40" s="4" t="n"/>
    </row>
    <row r="41">
      <c r="A41" s="4" t="n"/>
      <c r="B41" s="8" t="n"/>
      <c r="C41" s="9">
        <f>IF($A41="","",SUMIFS('Transactions'!$L$5:$L$104,'Transactions'!$E$5:$E$104,$A41,'Transactions'!$F$5:$F$104,"Expense"))</f>
        <v/>
      </c>
      <c r="D41" s="9">
        <f>IF($A41="","",$B41-$C41)</f>
        <v/>
      </c>
      <c r="E41" s="21">
        <f>IF($A41="","",IF($B41=0,0,$D41/$B41))</f>
        <v/>
      </c>
      <c r="F41" s="22">
        <f>IF($A41="","",IF($D41&gt;=0,"Within budget","Over budget"))</f>
        <v/>
      </c>
      <c r="G41" s="4" t="n"/>
    </row>
    <row r="42">
      <c r="A42" s="4" t="n"/>
      <c r="B42" s="8" t="n"/>
      <c r="C42" s="11">
        <f>IF($A42="","",SUMIFS('Transactions'!$L$5:$L$104,'Transactions'!$E$5:$E$104,$A42,'Transactions'!$F$5:$F$104,"Expense"))</f>
        <v/>
      </c>
      <c r="D42" s="11">
        <f>IF($A42="","",$B42-$C42)</f>
        <v/>
      </c>
      <c r="E42" s="23">
        <f>IF($A42="","",IF($B42=0,0,$D42/$B42))</f>
        <v/>
      </c>
      <c r="F42" s="24">
        <f>IF($A42="","",IF($D42&gt;=0,"Within budget","Over budget"))</f>
        <v/>
      </c>
      <c r="G42" s="4" t="n"/>
    </row>
    <row r="43">
      <c r="A43" s="4" t="n"/>
      <c r="B43" s="8" t="n"/>
      <c r="C43" s="9">
        <f>IF($A43="","",SUMIFS('Transactions'!$L$5:$L$104,'Transactions'!$E$5:$E$104,$A43,'Transactions'!$F$5:$F$104,"Expense"))</f>
        <v/>
      </c>
      <c r="D43" s="9">
        <f>IF($A43="","",$B43-$C43)</f>
        <v/>
      </c>
      <c r="E43" s="21">
        <f>IF($A43="","",IF($B43=0,0,$D43/$B43))</f>
        <v/>
      </c>
      <c r="F43" s="22">
        <f>IF($A43="","",IF($D43&gt;=0,"Within budget","Over budget"))</f>
        <v/>
      </c>
      <c r="G43" s="4" t="n"/>
    </row>
    <row r="44">
      <c r="A44" s="4" t="n"/>
      <c r="B44" s="8" t="n"/>
      <c r="C44" s="11">
        <f>IF($A44="","",SUMIFS('Transactions'!$L$5:$L$104,'Transactions'!$E$5:$E$104,$A44,'Transactions'!$F$5:$F$104,"Expense"))</f>
        <v/>
      </c>
      <c r="D44" s="11">
        <f>IF($A44="","",$B44-$C44)</f>
        <v/>
      </c>
      <c r="E44" s="23">
        <f>IF($A44="","",IF($B44=0,0,$D44/$B44))</f>
        <v/>
      </c>
      <c r="F44" s="24">
        <f>IF($A44="","",IF($D44&gt;=0,"Within budget","Over budget"))</f>
        <v/>
      </c>
      <c r="G44" s="4" t="n"/>
    </row>
    <row r="45">
      <c r="A45" s="4" t="n"/>
      <c r="B45" s="8" t="n"/>
      <c r="C45" s="9">
        <f>IF($A45="","",SUMIFS('Transactions'!$L$5:$L$104,'Transactions'!$E$5:$E$104,$A45,'Transactions'!$F$5:$F$104,"Expense"))</f>
        <v/>
      </c>
      <c r="D45" s="9">
        <f>IF($A45="","",$B45-$C45)</f>
        <v/>
      </c>
      <c r="E45" s="21">
        <f>IF($A45="","",IF($B45=0,0,$D45/$B45))</f>
        <v/>
      </c>
      <c r="F45" s="22">
        <f>IF($A45="","",IF($D45&gt;=0,"Within budget","Over budget"))</f>
        <v/>
      </c>
      <c r="G45" s="4" t="n"/>
    </row>
    <row r="46">
      <c r="A46" s="4" t="n"/>
      <c r="B46" s="8" t="n"/>
      <c r="C46" s="11">
        <f>IF($A46="","",SUMIFS('Transactions'!$L$5:$L$104,'Transactions'!$E$5:$E$104,$A46,'Transactions'!$F$5:$F$104,"Expense"))</f>
        <v/>
      </c>
      <c r="D46" s="11">
        <f>IF($A46="","",$B46-$C46)</f>
        <v/>
      </c>
      <c r="E46" s="23">
        <f>IF($A46="","",IF($B46=0,0,$D46/$B46))</f>
        <v/>
      </c>
      <c r="F46" s="24">
        <f>IF($A46="","",IF($D46&gt;=0,"Within budget","Over budget"))</f>
        <v/>
      </c>
      <c r="G46" s="4" t="n"/>
    </row>
    <row r="47">
      <c r="A47" s="4" t="n"/>
      <c r="B47" s="8" t="n"/>
      <c r="C47" s="9">
        <f>IF($A47="","",SUMIFS('Transactions'!$L$5:$L$104,'Transactions'!$E$5:$E$104,$A47,'Transactions'!$F$5:$F$104,"Expense"))</f>
        <v/>
      </c>
      <c r="D47" s="9">
        <f>IF($A47="","",$B47-$C47)</f>
        <v/>
      </c>
      <c r="E47" s="21">
        <f>IF($A47="","",IF($B47=0,0,$D47/$B47))</f>
        <v/>
      </c>
      <c r="F47" s="22">
        <f>IF($A47="","",IF($D47&gt;=0,"Within budget","Over budget"))</f>
        <v/>
      </c>
      <c r="G47" s="4" t="n"/>
    </row>
    <row r="48">
      <c r="A48" s="4" t="n"/>
      <c r="B48" s="8" t="n"/>
      <c r="C48" s="11">
        <f>IF($A48="","",SUMIFS('Transactions'!$L$5:$L$104,'Transactions'!$E$5:$E$104,$A48,'Transactions'!$F$5:$F$104,"Expense"))</f>
        <v/>
      </c>
      <c r="D48" s="11">
        <f>IF($A48="","",$B48-$C48)</f>
        <v/>
      </c>
      <c r="E48" s="23">
        <f>IF($A48="","",IF($B48=0,0,$D48/$B48))</f>
        <v/>
      </c>
      <c r="F48" s="24">
        <f>IF($A48="","",IF($D48&gt;=0,"Within budget","Over budget"))</f>
        <v/>
      </c>
      <c r="G48" s="4" t="n"/>
    </row>
    <row r="49">
      <c r="A49" s="4" t="n"/>
      <c r="B49" s="8" t="n"/>
      <c r="C49" s="9">
        <f>IF($A49="","",SUMIFS('Transactions'!$L$5:$L$104,'Transactions'!$E$5:$E$104,$A49,'Transactions'!$F$5:$F$104,"Expense"))</f>
        <v/>
      </c>
      <c r="D49" s="9">
        <f>IF($A49="","",$B49-$C49)</f>
        <v/>
      </c>
      <c r="E49" s="21">
        <f>IF($A49="","",IF($B49=0,0,$D49/$B49))</f>
        <v/>
      </c>
      <c r="F49" s="22">
        <f>IF($A49="","",IF($D49&gt;=0,"Within budget","Over budget"))</f>
        <v/>
      </c>
      <c r="G49" s="4" t="n"/>
    </row>
    <row r="50">
      <c r="A50" s="4" t="n"/>
      <c r="B50" s="8" t="n"/>
      <c r="C50" s="11">
        <f>IF($A50="","",SUMIFS('Transactions'!$L$5:$L$104,'Transactions'!$E$5:$E$104,$A50,'Transactions'!$F$5:$F$104,"Expense"))</f>
        <v/>
      </c>
      <c r="D50" s="11">
        <f>IF($A50="","",$B50-$C50)</f>
        <v/>
      </c>
      <c r="E50" s="23">
        <f>IF($A50="","",IF($B50=0,0,$D50/$B50))</f>
        <v/>
      </c>
      <c r="F50" s="24">
        <f>IF($A50="","",IF($D50&gt;=0,"Within budget","Over budget"))</f>
        <v/>
      </c>
      <c r="G50" s="4" t="n"/>
    </row>
    <row r="51">
      <c r="A51" s="4" t="n"/>
      <c r="B51" s="8" t="n"/>
      <c r="C51" s="9">
        <f>IF($A51="","",SUMIFS('Transactions'!$L$5:$L$104,'Transactions'!$E$5:$E$104,$A51,'Transactions'!$F$5:$F$104,"Expense"))</f>
        <v/>
      </c>
      <c r="D51" s="9">
        <f>IF($A51="","",$B51-$C51)</f>
        <v/>
      </c>
      <c r="E51" s="21">
        <f>IF($A51="","",IF($B51=0,0,$D51/$B51))</f>
        <v/>
      </c>
      <c r="F51" s="22">
        <f>IF($A51="","",IF($D51&gt;=0,"Within budget","Over budget"))</f>
        <v/>
      </c>
      <c r="G51" s="4" t="n"/>
    </row>
    <row r="52">
      <c r="A52" s="4" t="n"/>
      <c r="B52" s="8" t="n"/>
      <c r="C52" s="11">
        <f>IF($A52="","",SUMIFS('Transactions'!$L$5:$L$104,'Transactions'!$E$5:$E$104,$A52,'Transactions'!$F$5:$F$104,"Expense"))</f>
        <v/>
      </c>
      <c r="D52" s="11">
        <f>IF($A52="","",$B52-$C52)</f>
        <v/>
      </c>
      <c r="E52" s="23">
        <f>IF($A52="","",IF($B52=0,0,$D52/$B52))</f>
        <v/>
      </c>
      <c r="F52" s="24">
        <f>IF($A52="","",IF($D52&gt;=0,"Within budget","Over budget"))</f>
        <v/>
      </c>
      <c r="G52" s="4" t="n"/>
    </row>
    <row r="53">
      <c r="A53" s="4" t="n"/>
      <c r="B53" s="8" t="n"/>
      <c r="C53" s="9">
        <f>IF($A53="","",SUMIFS('Transactions'!$L$5:$L$104,'Transactions'!$E$5:$E$104,$A53,'Transactions'!$F$5:$F$104,"Expense"))</f>
        <v/>
      </c>
      <c r="D53" s="9">
        <f>IF($A53="","",$B53-$C53)</f>
        <v/>
      </c>
      <c r="E53" s="21">
        <f>IF($A53="","",IF($B53=0,0,$D53/$B53))</f>
        <v/>
      </c>
      <c r="F53" s="22">
        <f>IF($A53="","",IF($D53&gt;=0,"Within budget","Over budget"))</f>
        <v/>
      </c>
      <c r="G53" s="4" t="n"/>
    </row>
    <row r="54">
      <c r="A54" s="4" t="n"/>
      <c r="B54" s="8" t="n"/>
      <c r="C54" s="11">
        <f>IF($A54="","",SUMIFS('Transactions'!$L$5:$L$104,'Transactions'!$E$5:$E$104,$A54,'Transactions'!$F$5:$F$104,"Expense"))</f>
        <v/>
      </c>
      <c r="D54" s="11">
        <f>IF($A54="","",$B54-$C54)</f>
        <v/>
      </c>
      <c r="E54" s="23">
        <f>IF($A54="","",IF($B54=0,0,$D54/$B54))</f>
        <v/>
      </c>
      <c r="F54" s="24">
        <f>IF($A54="","",IF($D54&gt;=0,"Within budget","Over budget"))</f>
        <v/>
      </c>
      <c r="G54" s="4" t="n"/>
    </row>
    <row r="55">
      <c r="A55" s="4" t="n"/>
      <c r="B55" s="8" t="n"/>
      <c r="C55" s="9">
        <f>IF($A55="","",SUMIFS('Transactions'!$L$5:$L$104,'Transactions'!$E$5:$E$104,$A55,'Transactions'!$F$5:$F$104,"Expense"))</f>
        <v/>
      </c>
      <c r="D55" s="9">
        <f>IF($A55="","",$B55-$C55)</f>
        <v/>
      </c>
      <c r="E55" s="21">
        <f>IF($A55="","",IF($B55=0,0,$D55/$B55))</f>
        <v/>
      </c>
      <c r="F55" s="22">
        <f>IF($A55="","",IF($D55&gt;=0,"Within budget","Over budget"))</f>
        <v/>
      </c>
      <c r="G55" s="4" t="n"/>
    </row>
    <row r="56">
      <c r="A56" s="4" t="n"/>
      <c r="B56" s="8" t="n"/>
      <c r="C56" s="11">
        <f>IF($A56="","",SUMIFS('Transactions'!$L$5:$L$104,'Transactions'!$E$5:$E$104,$A56,'Transactions'!$F$5:$F$104,"Expense"))</f>
        <v/>
      </c>
      <c r="D56" s="11">
        <f>IF($A56="","",$B56-$C56)</f>
        <v/>
      </c>
      <c r="E56" s="23">
        <f>IF($A56="","",IF($B56=0,0,$D56/$B56))</f>
        <v/>
      </c>
      <c r="F56" s="24">
        <f>IF($A56="","",IF($D56&gt;=0,"Within budget","Over budget"))</f>
        <v/>
      </c>
      <c r="G56" s="4" t="n"/>
    </row>
    <row r="57">
      <c r="A57" s="4" t="n"/>
      <c r="B57" s="8" t="n"/>
      <c r="C57" s="9">
        <f>IF($A57="","",SUMIFS('Transactions'!$L$5:$L$104,'Transactions'!$E$5:$E$104,$A57,'Transactions'!$F$5:$F$104,"Expense"))</f>
        <v/>
      </c>
      <c r="D57" s="9">
        <f>IF($A57="","",$B57-$C57)</f>
        <v/>
      </c>
      <c r="E57" s="21">
        <f>IF($A57="","",IF($B57=0,0,$D57/$B57))</f>
        <v/>
      </c>
      <c r="F57" s="22">
        <f>IF($A57="","",IF($D57&gt;=0,"Within budget","Over budget"))</f>
        <v/>
      </c>
      <c r="G57" s="4" t="n"/>
    </row>
    <row r="58">
      <c r="A58" s="4" t="n"/>
      <c r="B58" s="8" t="n"/>
      <c r="C58" s="11">
        <f>IF($A58="","",SUMIFS('Transactions'!$L$5:$L$104,'Transactions'!$E$5:$E$104,$A58,'Transactions'!$F$5:$F$104,"Expense"))</f>
        <v/>
      </c>
      <c r="D58" s="11">
        <f>IF($A58="","",$B58-$C58)</f>
        <v/>
      </c>
      <c r="E58" s="23">
        <f>IF($A58="","",IF($B58=0,0,$D58/$B58))</f>
        <v/>
      </c>
      <c r="F58" s="24">
        <f>IF($A58="","",IF($D58&gt;=0,"Within budget","Over budget"))</f>
        <v/>
      </c>
      <c r="G58" s="4" t="n"/>
    </row>
    <row r="59">
      <c r="A59" s="4" t="n"/>
      <c r="B59" s="8" t="n"/>
      <c r="C59" s="9">
        <f>IF($A59="","",SUMIFS('Transactions'!$L$5:$L$104,'Transactions'!$E$5:$E$104,$A59,'Transactions'!$F$5:$F$104,"Expense"))</f>
        <v/>
      </c>
      <c r="D59" s="9">
        <f>IF($A59="","",$B59-$C59)</f>
        <v/>
      </c>
      <c r="E59" s="21">
        <f>IF($A59="","",IF($B59=0,0,$D59/$B59))</f>
        <v/>
      </c>
      <c r="F59" s="22">
        <f>IF($A59="","",IF($D59&gt;=0,"Within budget","Over budget"))</f>
        <v/>
      </c>
      <c r="G59" s="4" t="n"/>
    </row>
    <row r="60">
      <c r="A60" s="4" t="n"/>
      <c r="B60" s="8" t="n"/>
      <c r="C60" s="11">
        <f>IF($A60="","",SUMIFS('Transactions'!$L$5:$L$104,'Transactions'!$E$5:$E$104,$A60,'Transactions'!$F$5:$F$104,"Expense"))</f>
        <v/>
      </c>
      <c r="D60" s="11">
        <f>IF($A60="","",$B60-$C60)</f>
        <v/>
      </c>
      <c r="E60" s="23">
        <f>IF($A60="","",IF($B60=0,0,$D60/$B60))</f>
        <v/>
      </c>
      <c r="F60" s="24">
        <f>IF($A60="","",IF($D60&gt;=0,"Within budget","Over budget"))</f>
        <v/>
      </c>
      <c r="G60" s="4" t="n"/>
    </row>
    <row r="61">
      <c r="A61" s="4" t="n"/>
      <c r="B61" s="8" t="n"/>
      <c r="C61" s="9">
        <f>IF($A61="","",SUMIFS('Transactions'!$L$5:$L$104,'Transactions'!$E$5:$E$104,$A61,'Transactions'!$F$5:$F$104,"Expense"))</f>
        <v/>
      </c>
      <c r="D61" s="9">
        <f>IF($A61="","",$B61-$C61)</f>
        <v/>
      </c>
      <c r="E61" s="21">
        <f>IF($A61="","",IF($B61=0,0,$D61/$B61))</f>
        <v/>
      </c>
      <c r="F61" s="22">
        <f>IF($A61="","",IF($D61&gt;=0,"Within budget","Over budget"))</f>
        <v/>
      </c>
      <c r="G61" s="4" t="n"/>
    </row>
    <row r="62">
      <c r="A62" s="4" t="n"/>
      <c r="B62" s="8" t="n"/>
      <c r="C62" s="11">
        <f>IF($A62="","",SUMIFS('Transactions'!$L$5:$L$104,'Transactions'!$E$5:$E$104,$A62,'Transactions'!$F$5:$F$104,"Expense"))</f>
        <v/>
      </c>
      <c r="D62" s="11">
        <f>IF($A62="","",$B62-$C62)</f>
        <v/>
      </c>
      <c r="E62" s="23">
        <f>IF($A62="","",IF($B62=0,0,$D62/$B62))</f>
        <v/>
      </c>
      <c r="F62" s="24">
        <f>IF($A62="","",IF($D62&gt;=0,"Within budget","Over budget"))</f>
        <v/>
      </c>
      <c r="G62" s="4" t="n"/>
    </row>
    <row r="63">
      <c r="A63" s="4" t="n"/>
      <c r="B63" s="8" t="n"/>
      <c r="C63" s="9">
        <f>IF($A63="","",SUMIFS('Transactions'!$L$5:$L$104,'Transactions'!$E$5:$E$104,$A63,'Transactions'!$F$5:$F$104,"Expense"))</f>
        <v/>
      </c>
      <c r="D63" s="9">
        <f>IF($A63="","",$B63-$C63)</f>
        <v/>
      </c>
      <c r="E63" s="21">
        <f>IF($A63="","",IF($B63=0,0,$D63/$B63))</f>
        <v/>
      </c>
      <c r="F63" s="22">
        <f>IF($A63="","",IF($D63&gt;=0,"Within budget","Over budget"))</f>
        <v/>
      </c>
      <c r="G63" s="4" t="n"/>
    </row>
    <row r="64">
      <c r="A64" s="4" t="n"/>
      <c r="B64" s="8" t="n"/>
      <c r="C64" s="11">
        <f>IF($A64="","",SUMIFS('Transactions'!$L$5:$L$104,'Transactions'!$E$5:$E$104,$A64,'Transactions'!$F$5:$F$104,"Expense"))</f>
        <v/>
      </c>
      <c r="D64" s="11">
        <f>IF($A64="","",$B64-$C64)</f>
        <v/>
      </c>
      <c r="E64" s="23">
        <f>IF($A64="","",IF($B64=0,0,$D64/$B64))</f>
        <v/>
      </c>
      <c r="F64" s="24">
        <f>IF($A64="","",IF($D64&gt;=0,"Within budget","Over budget"))</f>
        <v/>
      </c>
      <c r="G64" s="4" t="n"/>
    </row>
    <row r="65">
      <c r="A65" s="4" t="n"/>
      <c r="B65" s="8" t="n"/>
      <c r="C65" s="9">
        <f>IF($A65="","",SUMIFS('Transactions'!$L$5:$L$104,'Transactions'!$E$5:$E$104,$A65,'Transactions'!$F$5:$F$104,"Expense"))</f>
        <v/>
      </c>
      <c r="D65" s="9">
        <f>IF($A65="","",$B65-$C65)</f>
        <v/>
      </c>
      <c r="E65" s="21">
        <f>IF($A65="","",IF($B65=0,0,$D65/$B65))</f>
        <v/>
      </c>
      <c r="F65" s="22">
        <f>IF($A65="","",IF($D65&gt;=0,"Within budget","Over budget"))</f>
        <v/>
      </c>
      <c r="G65" s="4" t="n"/>
    </row>
    <row r="66">
      <c r="A66" s="4" t="n"/>
      <c r="B66" s="8" t="n"/>
      <c r="C66" s="11">
        <f>IF($A66="","",SUMIFS('Transactions'!$L$5:$L$104,'Transactions'!$E$5:$E$104,$A66,'Transactions'!$F$5:$F$104,"Expense"))</f>
        <v/>
      </c>
      <c r="D66" s="11">
        <f>IF($A66="","",$B66-$C66)</f>
        <v/>
      </c>
      <c r="E66" s="23">
        <f>IF($A66="","",IF($B66=0,0,$D66/$B66))</f>
        <v/>
      </c>
      <c r="F66" s="24">
        <f>IF($A66="","",IF($D66&gt;=0,"Within budget","Over budget"))</f>
        <v/>
      </c>
      <c r="G66" s="4" t="n"/>
    </row>
    <row r="67">
      <c r="A67" s="4" t="n"/>
      <c r="B67" s="8" t="n"/>
      <c r="C67" s="9">
        <f>IF($A67="","",SUMIFS('Transactions'!$L$5:$L$104,'Transactions'!$E$5:$E$104,$A67,'Transactions'!$F$5:$F$104,"Expense"))</f>
        <v/>
      </c>
      <c r="D67" s="9">
        <f>IF($A67="","",$B67-$C67)</f>
        <v/>
      </c>
      <c r="E67" s="21">
        <f>IF($A67="","",IF($B67=0,0,$D67/$B67))</f>
        <v/>
      </c>
      <c r="F67" s="22">
        <f>IF($A67="","",IF($D67&gt;=0,"Within budget","Over budget"))</f>
        <v/>
      </c>
      <c r="G67" s="4" t="n"/>
    </row>
    <row r="68">
      <c r="A68" s="4" t="n"/>
      <c r="B68" s="8" t="n"/>
      <c r="C68" s="11">
        <f>IF($A68="","",SUMIFS('Transactions'!$L$5:$L$104,'Transactions'!$E$5:$E$104,$A68,'Transactions'!$F$5:$F$104,"Expense"))</f>
        <v/>
      </c>
      <c r="D68" s="11">
        <f>IF($A68="","",$B68-$C68)</f>
        <v/>
      </c>
      <c r="E68" s="23">
        <f>IF($A68="","",IF($B68=0,0,$D68/$B68))</f>
        <v/>
      </c>
      <c r="F68" s="24">
        <f>IF($A68="","",IF($D68&gt;=0,"Within budget","Over budget"))</f>
        <v/>
      </c>
      <c r="G68" s="4" t="n"/>
    </row>
    <row r="69">
      <c r="A69" s="4" t="n"/>
      <c r="B69" s="8" t="n"/>
      <c r="C69" s="9">
        <f>IF($A69="","",SUMIFS('Transactions'!$L$5:$L$104,'Transactions'!$E$5:$E$104,$A69,'Transactions'!$F$5:$F$104,"Expense"))</f>
        <v/>
      </c>
      <c r="D69" s="9">
        <f>IF($A69="","",$B69-$C69)</f>
        <v/>
      </c>
      <c r="E69" s="21">
        <f>IF($A69="","",IF($B69=0,0,$D69/$B69))</f>
        <v/>
      </c>
      <c r="F69" s="22">
        <f>IF($A69="","",IF($D69&gt;=0,"Within budget","Over budget"))</f>
        <v/>
      </c>
      <c r="G69" s="4" t="n"/>
    </row>
    <row r="70">
      <c r="A70" s="4" t="n"/>
      <c r="B70" s="8" t="n"/>
      <c r="C70" s="11">
        <f>IF($A70="","",SUMIFS('Transactions'!$L$5:$L$104,'Transactions'!$E$5:$E$104,$A70,'Transactions'!$F$5:$F$104,"Expense"))</f>
        <v/>
      </c>
      <c r="D70" s="11">
        <f>IF($A70="","",$B70-$C70)</f>
        <v/>
      </c>
      <c r="E70" s="23">
        <f>IF($A70="","",IF($B70=0,0,$D70/$B70))</f>
        <v/>
      </c>
      <c r="F70" s="24">
        <f>IF($A70="","",IF($D70&gt;=0,"Within budget","Over budget"))</f>
        <v/>
      </c>
      <c r="G70" s="4" t="n"/>
    </row>
    <row r="71">
      <c r="A71" s="4" t="n"/>
      <c r="B71" s="8" t="n"/>
      <c r="C71" s="9">
        <f>IF($A71="","",SUMIFS('Transactions'!$L$5:$L$104,'Transactions'!$E$5:$E$104,$A71,'Transactions'!$F$5:$F$104,"Expense"))</f>
        <v/>
      </c>
      <c r="D71" s="9">
        <f>IF($A71="","",$B71-$C71)</f>
        <v/>
      </c>
      <c r="E71" s="21">
        <f>IF($A71="","",IF($B71=0,0,$D71/$B71))</f>
        <v/>
      </c>
      <c r="F71" s="22">
        <f>IF($A71="","",IF($D71&gt;=0,"Within budget","Over budget"))</f>
        <v/>
      </c>
      <c r="G71" s="4" t="n"/>
    </row>
    <row r="72">
      <c r="A72" s="4" t="n"/>
      <c r="B72" s="8" t="n"/>
      <c r="C72" s="11">
        <f>IF($A72="","",SUMIFS('Transactions'!$L$5:$L$104,'Transactions'!$E$5:$E$104,$A72,'Transactions'!$F$5:$F$104,"Expense"))</f>
        <v/>
      </c>
      <c r="D72" s="11">
        <f>IF($A72="","",$B72-$C72)</f>
        <v/>
      </c>
      <c r="E72" s="23">
        <f>IF($A72="","",IF($B72=0,0,$D72/$B72))</f>
        <v/>
      </c>
      <c r="F72" s="24">
        <f>IF($A72="","",IF($D72&gt;=0,"Within budget","Over budget"))</f>
        <v/>
      </c>
      <c r="G72" s="4" t="n"/>
    </row>
    <row r="73">
      <c r="A73" s="4" t="n"/>
      <c r="B73" s="8" t="n"/>
      <c r="C73" s="9">
        <f>IF($A73="","",SUMIFS('Transactions'!$L$5:$L$104,'Transactions'!$E$5:$E$104,$A73,'Transactions'!$F$5:$F$104,"Expense"))</f>
        <v/>
      </c>
      <c r="D73" s="9">
        <f>IF($A73="","",$B73-$C73)</f>
        <v/>
      </c>
      <c r="E73" s="21">
        <f>IF($A73="","",IF($B73=0,0,$D73/$B73))</f>
        <v/>
      </c>
      <c r="F73" s="22">
        <f>IF($A73="","",IF($D73&gt;=0,"Within budget","Over budget"))</f>
        <v/>
      </c>
      <c r="G73" s="4" t="n"/>
    </row>
    <row r="74">
      <c r="A74" s="4" t="n"/>
      <c r="B74" s="8" t="n"/>
      <c r="C74" s="11">
        <f>IF($A74="","",SUMIFS('Transactions'!$L$5:$L$104,'Transactions'!$E$5:$E$104,$A74,'Transactions'!$F$5:$F$104,"Expense"))</f>
        <v/>
      </c>
      <c r="D74" s="11">
        <f>IF($A74="","",$B74-$C74)</f>
        <v/>
      </c>
      <c r="E74" s="23">
        <f>IF($A74="","",IF($B74=0,0,$D74/$B74))</f>
        <v/>
      </c>
      <c r="F74" s="24">
        <f>IF($A74="","",IF($D74&gt;=0,"Within budget","Over budget"))</f>
        <v/>
      </c>
      <c r="G74" s="4" t="n"/>
    </row>
    <row r="75">
      <c r="A75" s="4" t="n"/>
      <c r="B75" s="8" t="n"/>
      <c r="C75" s="9">
        <f>IF($A75="","",SUMIFS('Transactions'!$L$5:$L$104,'Transactions'!$E$5:$E$104,$A75,'Transactions'!$F$5:$F$104,"Expense"))</f>
        <v/>
      </c>
      <c r="D75" s="9">
        <f>IF($A75="","",$B75-$C75)</f>
        <v/>
      </c>
      <c r="E75" s="21">
        <f>IF($A75="","",IF($B75=0,0,$D75/$B75))</f>
        <v/>
      </c>
      <c r="F75" s="22">
        <f>IF($A75="","",IF($D75&gt;=0,"Within budget","Over budget"))</f>
        <v/>
      </c>
      <c r="G75" s="4" t="n"/>
    </row>
    <row r="76">
      <c r="A76" s="4" t="n"/>
      <c r="B76" s="8" t="n"/>
      <c r="C76" s="11">
        <f>IF($A76="","",SUMIFS('Transactions'!$L$5:$L$104,'Transactions'!$E$5:$E$104,$A76,'Transactions'!$F$5:$F$104,"Expense"))</f>
        <v/>
      </c>
      <c r="D76" s="11">
        <f>IF($A76="","",$B76-$C76)</f>
        <v/>
      </c>
      <c r="E76" s="23">
        <f>IF($A76="","",IF($B76=0,0,$D76/$B76))</f>
        <v/>
      </c>
      <c r="F76" s="24">
        <f>IF($A76="","",IF($D76&gt;=0,"Within budget","Over budget"))</f>
        <v/>
      </c>
      <c r="G76" s="4" t="n"/>
    </row>
    <row r="77">
      <c r="A77" s="4" t="n"/>
      <c r="B77" s="8" t="n"/>
      <c r="C77" s="9">
        <f>IF($A77="","",SUMIFS('Transactions'!$L$5:$L$104,'Transactions'!$E$5:$E$104,$A77,'Transactions'!$F$5:$F$104,"Expense"))</f>
        <v/>
      </c>
      <c r="D77" s="9">
        <f>IF($A77="","",$B77-$C77)</f>
        <v/>
      </c>
      <c r="E77" s="21">
        <f>IF($A77="","",IF($B77=0,0,$D77/$B77))</f>
        <v/>
      </c>
      <c r="F77" s="22">
        <f>IF($A77="","",IF($D77&gt;=0,"Within budget","Over budget"))</f>
        <v/>
      </c>
      <c r="G77" s="4" t="n"/>
    </row>
    <row r="78">
      <c r="A78" s="4" t="n"/>
      <c r="B78" s="8" t="n"/>
      <c r="C78" s="11">
        <f>IF($A78="","",SUMIFS('Transactions'!$L$5:$L$104,'Transactions'!$E$5:$E$104,$A78,'Transactions'!$F$5:$F$104,"Expense"))</f>
        <v/>
      </c>
      <c r="D78" s="11">
        <f>IF($A78="","",$B78-$C78)</f>
        <v/>
      </c>
      <c r="E78" s="23">
        <f>IF($A78="","",IF($B78=0,0,$D78/$B78))</f>
        <v/>
      </c>
      <c r="F78" s="24">
        <f>IF($A78="","",IF($D78&gt;=0,"Within budget","Over budget"))</f>
        <v/>
      </c>
      <c r="G78" s="4" t="n"/>
    </row>
    <row r="79">
      <c r="A79" s="4" t="n"/>
      <c r="B79" s="8" t="n"/>
      <c r="C79" s="9">
        <f>IF($A79="","",SUMIFS('Transactions'!$L$5:$L$104,'Transactions'!$E$5:$E$104,$A79,'Transactions'!$F$5:$F$104,"Expense"))</f>
        <v/>
      </c>
      <c r="D79" s="9">
        <f>IF($A79="","",$B79-$C79)</f>
        <v/>
      </c>
      <c r="E79" s="21">
        <f>IF($A79="","",IF($B79=0,0,$D79/$B79))</f>
        <v/>
      </c>
      <c r="F79" s="22">
        <f>IF($A79="","",IF($D79&gt;=0,"Within budget","Over budget"))</f>
        <v/>
      </c>
      <c r="G79" s="4" t="n"/>
    </row>
    <row r="80">
      <c r="A80" s="4" t="n"/>
      <c r="B80" s="8" t="n"/>
      <c r="C80" s="11">
        <f>IF($A80="","",SUMIFS('Transactions'!$L$5:$L$104,'Transactions'!$E$5:$E$104,$A80,'Transactions'!$F$5:$F$104,"Expense"))</f>
        <v/>
      </c>
      <c r="D80" s="11">
        <f>IF($A80="","",$B80-$C80)</f>
        <v/>
      </c>
      <c r="E80" s="23">
        <f>IF($A80="","",IF($B80=0,0,$D80/$B80))</f>
        <v/>
      </c>
      <c r="F80" s="24">
        <f>IF($A80="","",IF($D80&gt;=0,"Within budget","Over budget"))</f>
        <v/>
      </c>
      <c r="G80" s="4" t="n"/>
    </row>
    <row r="81">
      <c r="A81" s="4" t="n"/>
      <c r="B81" s="8" t="n"/>
      <c r="C81" s="9">
        <f>IF($A81="","",SUMIFS('Transactions'!$L$5:$L$104,'Transactions'!$E$5:$E$104,$A81,'Transactions'!$F$5:$F$104,"Expense"))</f>
        <v/>
      </c>
      <c r="D81" s="9">
        <f>IF($A81="","",$B81-$C81)</f>
        <v/>
      </c>
      <c r="E81" s="21">
        <f>IF($A81="","",IF($B81=0,0,$D81/$B81))</f>
        <v/>
      </c>
      <c r="F81" s="22">
        <f>IF($A81="","",IF($D81&gt;=0,"Within budget","Over budget"))</f>
        <v/>
      </c>
      <c r="G81" s="4" t="n"/>
    </row>
    <row r="82">
      <c r="A82" s="4" t="n"/>
      <c r="B82" s="8" t="n"/>
      <c r="C82" s="11">
        <f>IF($A82="","",SUMIFS('Transactions'!$L$5:$L$104,'Transactions'!$E$5:$E$104,$A82,'Transactions'!$F$5:$F$104,"Expense"))</f>
        <v/>
      </c>
      <c r="D82" s="11">
        <f>IF($A82="","",$B82-$C82)</f>
        <v/>
      </c>
      <c r="E82" s="23">
        <f>IF($A82="","",IF($B82=0,0,$D82/$B82))</f>
        <v/>
      </c>
      <c r="F82" s="24">
        <f>IF($A82="","",IF($D82&gt;=0,"Within budget","Over budget"))</f>
        <v/>
      </c>
      <c r="G82" s="4" t="n"/>
    </row>
    <row r="83">
      <c r="A83" s="4" t="n"/>
      <c r="B83" s="8" t="n"/>
      <c r="C83" s="9">
        <f>IF($A83="","",SUMIFS('Transactions'!$L$5:$L$104,'Transactions'!$E$5:$E$104,$A83,'Transactions'!$F$5:$F$104,"Expense"))</f>
        <v/>
      </c>
      <c r="D83" s="9">
        <f>IF($A83="","",$B83-$C83)</f>
        <v/>
      </c>
      <c r="E83" s="21">
        <f>IF($A83="","",IF($B83=0,0,$D83/$B83))</f>
        <v/>
      </c>
      <c r="F83" s="22">
        <f>IF($A83="","",IF($D83&gt;=0,"Within budget","Over budget"))</f>
        <v/>
      </c>
      <c r="G83" s="4" t="n"/>
    </row>
    <row r="84">
      <c r="A84" s="4" t="n"/>
      <c r="B84" s="8" t="n"/>
      <c r="C84" s="11">
        <f>IF($A84="","",SUMIFS('Transactions'!$L$5:$L$104,'Transactions'!$E$5:$E$104,$A84,'Transactions'!$F$5:$F$104,"Expense"))</f>
        <v/>
      </c>
      <c r="D84" s="11">
        <f>IF($A84="","",$B84-$C84)</f>
        <v/>
      </c>
      <c r="E84" s="23">
        <f>IF($A84="","",IF($B84=0,0,$D84/$B84))</f>
        <v/>
      </c>
      <c r="F84" s="24">
        <f>IF($A84="","",IF($D84&gt;=0,"Within budget","Over budget"))</f>
        <v/>
      </c>
      <c r="G84" s="4" t="n"/>
    </row>
    <row r="85">
      <c r="A85" s="4" t="n"/>
      <c r="B85" s="8" t="n"/>
      <c r="C85" s="9">
        <f>IF($A85="","",SUMIFS('Transactions'!$L$5:$L$104,'Transactions'!$E$5:$E$104,$A85,'Transactions'!$F$5:$F$104,"Expense"))</f>
        <v/>
      </c>
      <c r="D85" s="9">
        <f>IF($A85="","",$B85-$C85)</f>
        <v/>
      </c>
      <c r="E85" s="21">
        <f>IF($A85="","",IF($B85=0,0,$D85/$B85))</f>
        <v/>
      </c>
      <c r="F85" s="22">
        <f>IF($A85="","",IF($D85&gt;=0,"Within budget","Over budget"))</f>
        <v/>
      </c>
      <c r="G85" s="4" t="n"/>
    </row>
    <row r="86">
      <c r="A86" s="4" t="n"/>
      <c r="B86" s="8" t="n"/>
      <c r="C86" s="11">
        <f>IF($A86="","",SUMIFS('Transactions'!$L$5:$L$104,'Transactions'!$E$5:$E$104,$A86,'Transactions'!$F$5:$F$104,"Expense"))</f>
        <v/>
      </c>
      <c r="D86" s="11">
        <f>IF($A86="","",$B86-$C86)</f>
        <v/>
      </c>
      <c r="E86" s="23">
        <f>IF($A86="","",IF($B86=0,0,$D86/$B86))</f>
        <v/>
      </c>
      <c r="F86" s="24">
        <f>IF($A86="","",IF($D86&gt;=0,"Within budget","Over budget"))</f>
        <v/>
      </c>
      <c r="G86" s="4" t="n"/>
    </row>
    <row r="87">
      <c r="A87" s="4" t="n"/>
      <c r="B87" s="8" t="n"/>
      <c r="C87" s="9">
        <f>IF($A87="","",SUMIFS('Transactions'!$L$5:$L$104,'Transactions'!$E$5:$E$104,$A87,'Transactions'!$F$5:$F$104,"Expense"))</f>
        <v/>
      </c>
      <c r="D87" s="9">
        <f>IF($A87="","",$B87-$C87)</f>
        <v/>
      </c>
      <c r="E87" s="21">
        <f>IF($A87="","",IF($B87=0,0,$D87/$B87))</f>
        <v/>
      </c>
      <c r="F87" s="22">
        <f>IF($A87="","",IF($D87&gt;=0,"Within budget","Over budget"))</f>
        <v/>
      </c>
      <c r="G87" s="4" t="n"/>
    </row>
    <row r="88">
      <c r="A88" s="4" t="n"/>
      <c r="B88" s="8" t="n"/>
      <c r="C88" s="11">
        <f>IF($A88="","",SUMIFS('Transactions'!$L$5:$L$104,'Transactions'!$E$5:$E$104,$A88,'Transactions'!$F$5:$F$104,"Expense"))</f>
        <v/>
      </c>
      <c r="D88" s="11">
        <f>IF($A88="","",$B88-$C88)</f>
        <v/>
      </c>
      <c r="E88" s="23">
        <f>IF($A88="","",IF($B88=0,0,$D88/$B88))</f>
        <v/>
      </c>
      <c r="F88" s="24">
        <f>IF($A88="","",IF($D88&gt;=0,"Within budget","Over budget"))</f>
        <v/>
      </c>
      <c r="G88" s="4" t="n"/>
    </row>
    <row r="89">
      <c r="A89" s="4" t="n"/>
      <c r="B89" s="8" t="n"/>
      <c r="C89" s="9">
        <f>IF($A89="","",SUMIFS('Transactions'!$L$5:$L$104,'Transactions'!$E$5:$E$104,$A89,'Transactions'!$F$5:$F$104,"Expense"))</f>
        <v/>
      </c>
      <c r="D89" s="9">
        <f>IF($A89="","",$B89-$C89)</f>
        <v/>
      </c>
      <c r="E89" s="21">
        <f>IF($A89="","",IF($B89=0,0,$D89/$B89))</f>
        <v/>
      </c>
      <c r="F89" s="22">
        <f>IF($A89="","",IF($D89&gt;=0,"Within budget","Over budget"))</f>
        <v/>
      </c>
      <c r="G89" s="4" t="n"/>
    </row>
    <row r="90">
      <c r="A90" s="4" t="n"/>
      <c r="B90" s="8" t="n"/>
      <c r="C90" s="11">
        <f>IF($A90="","",SUMIFS('Transactions'!$L$5:$L$104,'Transactions'!$E$5:$E$104,$A90,'Transactions'!$F$5:$F$104,"Expense"))</f>
        <v/>
      </c>
      <c r="D90" s="11">
        <f>IF($A90="","",$B90-$C90)</f>
        <v/>
      </c>
      <c r="E90" s="23">
        <f>IF($A90="","",IF($B90=0,0,$D90/$B90))</f>
        <v/>
      </c>
      <c r="F90" s="24">
        <f>IF($A90="","",IF($D90&gt;=0,"Within budget","Over budget"))</f>
        <v/>
      </c>
      <c r="G90" s="4" t="n"/>
    </row>
    <row r="91">
      <c r="A91" s="4" t="n"/>
      <c r="B91" s="8" t="n"/>
      <c r="C91" s="9">
        <f>IF($A91="","",SUMIFS('Transactions'!$L$5:$L$104,'Transactions'!$E$5:$E$104,$A91,'Transactions'!$F$5:$F$104,"Expense"))</f>
        <v/>
      </c>
      <c r="D91" s="9">
        <f>IF($A91="","",$B91-$C91)</f>
        <v/>
      </c>
      <c r="E91" s="21">
        <f>IF($A91="","",IF($B91=0,0,$D91/$B91))</f>
        <v/>
      </c>
      <c r="F91" s="22">
        <f>IF($A91="","",IF($D91&gt;=0,"Within budget","Over budget"))</f>
        <v/>
      </c>
      <c r="G91" s="4" t="n"/>
    </row>
    <row r="92">
      <c r="A92" s="4" t="n"/>
      <c r="B92" s="8" t="n"/>
      <c r="C92" s="11">
        <f>IF($A92="","",SUMIFS('Transactions'!$L$5:$L$104,'Transactions'!$E$5:$E$104,$A92,'Transactions'!$F$5:$F$104,"Expense"))</f>
        <v/>
      </c>
      <c r="D92" s="11">
        <f>IF($A92="","",$B92-$C92)</f>
        <v/>
      </c>
      <c r="E92" s="23">
        <f>IF($A92="","",IF($B92=0,0,$D92/$B92))</f>
        <v/>
      </c>
      <c r="F92" s="24">
        <f>IF($A92="","",IF($D92&gt;=0,"Within budget","Over budget"))</f>
        <v/>
      </c>
      <c r="G92" s="4" t="n"/>
    </row>
    <row r="93">
      <c r="A93" s="4" t="n"/>
      <c r="B93" s="8" t="n"/>
      <c r="C93" s="9">
        <f>IF($A93="","",SUMIFS('Transactions'!$L$5:$L$104,'Transactions'!$E$5:$E$104,$A93,'Transactions'!$F$5:$F$104,"Expense"))</f>
        <v/>
      </c>
      <c r="D93" s="9">
        <f>IF($A93="","",$B93-$C93)</f>
        <v/>
      </c>
      <c r="E93" s="21">
        <f>IF($A93="","",IF($B93=0,0,$D93/$B93))</f>
        <v/>
      </c>
      <c r="F93" s="22">
        <f>IF($A93="","",IF($D93&gt;=0,"Within budget","Over budget"))</f>
        <v/>
      </c>
      <c r="G93" s="4" t="n"/>
    </row>
    <row r="94">
      <c r="A94" s="4" t="n"/>
      <c r="B94" s="8" t="n"/>
      <c r="C94" s="11">
        <f>IF($A94="","",SUMIFS('Transactions'!$L$5:$L$104,'Transactions'!$E$5:$E$104,$A94,'Transactions'!$F$5:$F$104,"Expense"))</f>
        <v/>
      </c>
      <c r="D94" s="11">
        <f>IF($A94="","",$B94-$C94)</f>
        <v/>
      </c>
      <c r="E94" s="23">
        <f>IF($A94="","",IF($B94=0,0,$D94/$B94))</f>
        <v/>
      </c>
      <c r="F94" s="24">
        <f>IF($A94="","",IF($D94&gt;=0,"Within budget","Over budget"))</f>
        <v/>
      </c>
      <c r="G94" s="4" t="n"/>
    </row>
    <row r="95">
      <c r="A95" s="4" t="n"/>
      <c r="B95" s="8" t="n"/>
      <c r="C95" s="9">
        <f>IF($A95="","",SUMIFS('Transactions'!$L$5:$L$104,'Transactions'!$E$5:$E$104,$A95,'Transactions'!$F$5:$F$104,"Expense"))</f>
        <v/>
      </c>
      <c r="D95" s="9">
        <f>IF($A95="","",$B95-$C95)</f>
        <v/>
      </c>
      <c r="E95" s="21">
        <f>IF($A95="","",IF($B95=0,0,$D95/$B95))</f>
        <v/>
      </c>
      <c r="F95" s="22">
        <f>IF($A95="","",IF($D95&gt;=0,"Within budget","Over budget"))</f>
        <v/>
      </c>
      <c r="G95" s="4" t="n"/>
    </row>
    <row r="96">
      <c r="A96" s="4" t="n"/>
      <c r="B96" s="8" t="n"/>
      <c r="C96" s="11">
        <f>IF($A96="","",SUMIFS('Transactions'!$L$5:$L$104,'Transactions'!$E$5:$E$104,$A96,'Transactions'!$F$5:$F$104,"Expense"))</f>
        <v/>
      </c>
      <c r="D96" s="11">
        <f>IF($A96="","",$B96-$C96)</f>
        <v/>
      </c>
      <c r="E96" s="23">
        <f>IF($A96="","",IF($B96=0,0,$D96/$B96))</f>
        <v/>
      </c>
      <c r="F96" s="24">
        <f>IF($A96="","",IF($D96&gt;=0,"Within budget","Over budget"))</f>
        <v/>
      </c>
      <c r="G96" s="4" t="n"/>
    </row>
    <row r="97">
      <c r="A97" s="4" t="n"/>
      <c r="B97" s="8" t="n"/>
      <c r="C97" s="9">
        <f>IF($A97="","",SUMIFS('Transactions'!$L$5:$L$104,'Transactions'!$E$5:$E$104,$A97,'Transactions'!$F$5:$F$104,"Expense"))</f>
        <v/>
      </c>
      <c r="D97" s="9">
        <f>IF($A97="","",$B97-$C97)</f>
        <v/>
      </c>
      <c r="E97" s="21">
        <f>IF($A97="","",IF($B97=0,0,$D97/$B97))</f>
        <v/>
      </c>
      <c r="F97" s="22">
        <f>IF($A97="","",IF($D97&gt;=0,"Within budget","Over budget"))</f>
        <v/>
      </c>
      <c r="G97" s="4" t="n"/>
    </row>
    <row r="98">
      <c r="A98" s="4" t="n"/>
      <c r="B98" s="8" t="n"/>
      <c r="C98" s="11">
        <f>IF($A98="","",SUMIFS('Transactions'!$L$5:$L$104,'Transactions'!$E$5:$E$104,$A98,'Transactions'!$F$5:$F$104,"Expense"))</f>
        <v/>
      </c>
      <c r="D98" s="11">
        <f>IF($A98="","",$B98-$C98)</f>
        <v/>
      </c>
      <c r="E98" s="23">
        <f>IF($A98="","",IF($B98=0,0,$D98/$B98))</f>
        <v/>
      </c>
      <c r="F98" s="24">
        <f>IF($A98="","",IF($D98&gt;=0,"Within budget","Over budget"))</f>
        <v/>
      </c>
      <c r="G98" s="4" t="n"/>
    </row>
    <row r="99">
      <c r="A99" s="4" t="n"/>
      <c r="B99" s="8" t="n"/>
      <c r="C99" s="9">
        <f>IF($A99="","",SUMIFS('Transactions'!$L$5:$L$104,'Transactions'!$E$5:$E$104,$A99,'Transactions'!$F$5:$F$104,"Expense"))</f>
        <v/>
      </c>
      <c r="D99" s="9">
        <f>IF($A99="","",$B99-$C99)</f>
        <v/>
      </c>
      <c r="E99" s="21">
        <f>IF($A99="","",IF($B99=0,0,$D99/$B99))</f>
        <v/>
      </c>
      <c r="F99" s="22">
        <f>IF($A99="","",IF($D99&gt;=0,"Within budget","Over budget"))</f>
        <v/>
      </c>
      <c r="G99" s="4" t="n"/>
    </row>
    <row r="100">
      <c r="A100" s="4" t="n"/>
      <c r="B100" s="8" t="n"/>
      <c r="C100" s="11">
        <f>IF($A100="","",SUMIFS('Transactions'!$L$5:$L$104,'Transactions'!$E$5:$E$104,$A100,'Transactions'!$F$5:$F$104,"Expense"))</f>
        <v/>
      </c>
      <c r="D100" s="11">
        <f>IF($A100="","",$B100-$C100)</f>
        <v/>
      </c>
      <c r="E100" s="23">
        <f>IF($A100="","",IF($B100=0,0,$D100/$B100))</f>
        <v/>
      </c>
      <c r="F100" s="24">
        <f>IF($A100="","",IF($D100&gt;=0,"Within budget","Over budget"))</f>
        <v/>
      </c>
      <c r="G100" s="4" t="n"/>
    </row>
    <row r="101">
      <c r="A101" s="4" t="n"/>
      <c r="B101" s="8" t="n"/>
      <c r="C101" s="9">
        <f>IF($A101="","",SUMIFS('Transactions'!$L$5:$L$104,'Transactions'!$E$5:$E$104,$A101,'Transactions'!$F$5:$F$104,"Expense"))</f>
        <v/>
      </c>
      <c r="D101" s="9">
        <f>IF($A101="","",$B101-$C101)</f>
        <v/>
      </c>
      <c r="E101" s="21">
        <f>IF($A101="","",IF($B101=0,0,$D101/$B101))</f>
        <v/>
      </c>
      <c r="F101" s="22">
        <f>IF($A101="","",IF($D101&gt;=0,"Within budget","Over budget"))</f>
        <v/>
      </c>
      <c r="G101" s="4" t="n"/>
    </row>
    <row r="102">
      <c r="A102" s="4" t="n"/>
      <c r="B102" s="8" t="n"/>
      <c r="C102" s="11">
        <f>IF($A102="","",SUMIFS('Transactions'!$L$5:$L$104,'Transactions'!$E$5:$E$104,$A102,'Transactions'!$F$5:$F$104,"Expense"))</f>
        <v/>
      </c>
      <c r="D102" s="11">
        <f>IF($A102="","",$B102-$C102)</f>
        <v/>
      </c>
      <c r="E102" s="23">
        <f>IF($A102="","",IF($B102=0,0,$D102/$B102))</f>
        <v/>
      </c>
      <c r="F102" s="24">
        <f>IF($A102="","",IF($D102&gt;=0,"Within budget","Over budget"))</f>
        <v/>
      </c>
      <c r="G102" s="4" t="n"/>
    </row>
    <row r="103">
      <c r="A103" s="4" t="n"/>
      <c r="B103" s="8" t="n"/>
      <c r="C103" s="9">
        <f>IF($A103="","",SUMIFS('Transactions'!$L$5:$L$104,'Transactions'!$E$5:$E$104,$A103,'Transactions'!$F$5:$F$104,"Expense"))</f>
        <v/>
      </c>
      <c r="D103" s="9">
        <f>IF($A103="","",$B103-$C103)</f>
        <v/>
      </c>
      <c r="E103" s="21">
        <f>IF($A103="","",IF($B103=0,0,$D103/$B103))</f>
        <v/>
      </c>
      <c r="F103" s="22">
        <f>IF($A103="","",IF($D103&gt;=0,"Within budget","Over budget"))</f>
        <v/>
      </c>
      <c r="G103" s="4" t="n"/>
    </row>
    <row r="104">
      <c r="A104" s="4" t="n"/>
      <c r="B104" s="8" t="n"/>
      <c r="C104" s="11">
        <f>IF($A104="","",SUMIFS('Transactions'!$L$5:$L$104,'Transactions'!$E$5:$E$104,$A104,'Transactions'!$F$5:$F$104,"Expense"))</f>
        <v/>
      </c>
      <c r="D104" s="11">
        <f>IF($A104="","",$B104-$C104)</f>
        <v/>
      </c>
      <c r="E104" s="23">
        <f>IF($A104="","",IF($B104=0,0,$D104/$B104))</f>
        <v/>
      </c>
      <c r="F104" s="24">
        <f>IF($A104="","",IF($D104&gt;=0,"Within budget","Over budget"))</f>
        <v/>
      </c>
      <c r="G104" s="4" t="n"/>
    </row>
  </sheetData>
  <autoFilter ref="A4:G104"/>
  <mergeCells count="1">
    <mergeCell ref="A1:G1"/>
  </mergeCells>
  <conditionalFormatting sqref="D5:D104">
    <cfRule type="expression" priority="1" dxfId="4" stopIfTrue="0">
      <formula>$D5&gt;=0</formula>
    </cfRule>
    <cfRule type="expression" priority="2" dxfId="1" stopIfTrue="0">
      <formula>$D5&lt;0</formula>
    </cfRule>
  </conditionalFormatting>
  <conditionalFormatting sqref="F5:F104">
    <cfRule type="expression" priority="3" dxfId="2" stopIfTrue="0">
      <formula>$F5="Within budget"</formula>
    </cfRule>
    <cfRule type="expression" priority="4" dxfId="3" stopIfTrue="0">
      <formula>$F5="Over budget"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95" customWidth="1" min="2" max="2"/>
  </cols>
  <sheetData>
    <row r="1" ht="28" customHeight="1">
      <c r="A1" s="1" t="inlineStr">
        <is>
          <t>Rugby Club Treasurer Workbook — User Guide</t>
        </is>
      </c>
    </row>
    <row r="2"/>
    <row r="3">
      <c r="A3" s="3" t="inlineStr">
        <is>
          <t>Workbook area</t>
        </is>
      </c>
      <c r="B3" s="3" t="inlineStr">
        <is>
          <t>Guidance</t>
        </is>
      </c>
    </row>
    <row r="4" ht="44" customHeight="1">
      <c r="A4" s="13" t="inlineStr">
        <is>
          <t>Transactions</t>
        </is>
      </c>
      <c r="B4" s="19" t="inlineStr">
        <is>
          <t>Enter one transaction per row in the pale yellow input cells. Keep the Transaction ID unique and include a clear description.</t>
        </is>
      </c>
    </row>
    <row r="5" ht="44" customHeight="1">
      <c r="A5" s="25" t="inlineStr">
        <is>
          <t>Amounts and GST</t>
        </is>
      </c>
      <c r="B5" s="20" t="inlineStr">
        <is>
          <t>Record all transaction amounts inclusive of GST where applicable. The GST rate assumption is 15%; confirm treatment with Inland Revenue or the club accountant.</t>
        </is>
      </c>
    </row>
    <row r="6" ht="44" customHeight="1">
      <c r="A6" s="13" t="inlineStr">
        <is>
          <t>Reconciliation</t>
        </is>
      </c>
      <c r="B6" s="19" t="inlineStr">
        <is>
          <t>Reconcile transactions to the club bank statement monthly and change Reconciled? to Yes only after checking the statement and supporting record.</t>
        </is>
      </c>
    </row>
    <row r="7" ht="44" customHeight="1">
      <c r="A7" s="25" t="inlineStr">
        <is>
          <t>Treasurer Summary</t>
        </is>
      </c>
      <c r="B7" s="20" t="inlineStr">
        <is>
          <t>Review income, expenses, cash movement, GST position and outstanding reconciliation items before each committee meeting.</t>
        </is>
      </c>
    </row>
    <row r="8" ht="44" customHeight="1">
      <c r="A8" s="13" t="inlineStr">
        <is>
          <t>Budget</t>
        </is>
      </c>
      <c r="B8" s="19" t="inlineStr">
        <is>
          <t>Update annual budget figures in the pale yellow cells. Review variance amounts and over-budget categories before approving further spending.</t>
        </is>
      </c>
    </row>
    <row r="9" ht="44" customHeight="1">
      <c r="A9" s="25" t="inlineStr">
        <is>
          <t>Financial records</t>
        </is>
      </c>
      <c r="B9" s="20" t="inlineStr">
        <is>
          <t>Confirm GST registration status and retain financial records for seven years. The reporting balance date shown in this workbook is 31 March 2026.</t>
        </is>
      </c>
    </row>
    <row r="10" ht="44" customHeight="1">
      <c r="A10" s="13" t="inlineStr">
        <is>
          <t>Receipts and invoices</t>
        </is>
      </c>
      <c r="B10" s="19" t="inlineStr">
        <is>
          <t>Attach or retain receipts, invoices and grant correspondence. Check outstanding receipts before reporting to the committee.</t>
        </is>
      </c>
    </row>
    <row r="11" ht="44" customHeight="1">
      <c r="A11" s="25" t="inlineStr">
        <is>
          <t>Privacy and security</t>
        </is>
      </c>
      <c r="B11" s="20" t="inlineStr">
        <is>
          <t>Do not enter sensitive banking credentials, passwords or personal IRD numbers in this workbook.</t>
        </is>
      </c>
    </row>
    <row r="12"/>
    <row r="13">
      <c r="A13" s="26" t="inlineStr">
        <is>
          <t>Good practice</t>
        </is>
      </c>
      <c r="B13" s="27" t="inlineStr">
        <is>
          <t>Use this workbook as a cashbook and reporting aid. Seek professional advice for matters requiring accounting, tax or legal judgement.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2026-09-08T22:27:52Z</dcterms:created>
  <dcterms:modified xmlns:dcterms="http://purl.org/dc/terms/" xmlns:xsi="http://www.w3.org/2001/XMLSchema-instance" xsi:type="dcterms:W3CDTF">2026-09-08T22:27:52Z</dcterms:modified>
</cp:coreProperties>
</file>