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amp Costs" sheetId="2" state="visible" r:id="rId2"/>
    <sheet xmlns:r="http://schemas.openxmlformats.org/officeDocument/2006/relationships" name="Summary Dashboard" sheetId="3" state="visible" r:id="rId3"/>
    <sheet xmlns:r="http://schemas.openxmlformats.org/officeDocument/2006/relationships" name="Setup &amp; Rates" sheetId="4" state="visible" r:id="rId4"/>
  </sheets>
  <definedNames>
    <definedName name="_xlnm._FilterDatabase" localSheetId="1" hidden="1">'Camp Costs'!$A$15:$T$115</definedName>
    <definedName name="_xlnm._FilterDatabase" localSheetId="3" hidden="1">'Setup &amp; Rates'!$A$4:$D$13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$#,##0.00"/>
    <numFmt numFmtId="166" formatCode="0.0%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334155"/>
      <sz val="10"/>
    </font>
    <font>
      <name val="Aptos"/>
      <b val="1"/>
      <color rgb="00FFFFFF"/>
      <sz val="10"/>
    </font>
    <font>
      <name val="Aptos"/>
      <color rgb="001F2937"/>
      <sz val="10"/>
    </font>
    <font>
      <name val="Aptos"/>
      <b val="1"/>
      <color rgb="00FFFFFF"/>
      <sz val="11"/>
    </font>
    <font>
      <name val="Aptos"/>
      <b val="1"/>
      <color rgb="0016A34A"/>
      <sz val="12"/>
    </font>
    <font>
      <name val="Aptos"/>
      <b val="1"/>
      <color rgb="00DC2626"/>
      <sz val="11"/>
    </font>
  </fonts>
  <fills count="9">
    <fill>
      <patternFill/>
    </fill>
    <fill>
      <patternFill patternType="gray125"/>
    </fill>
    <fill>
      <patternFill patternType="solid">
        <fgColor rgb="00115E59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33415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top" wrapText="1"/>
    </xf>
    <xf numFmtId="0" fontId="3" fillId="3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9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9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/>
    </xf>
    <xf numFmtId="0" fontId="0" fillId="8" borderId="1" pivotButton="0" quotePrefix="0" xfId="0"/>
    <xf numFmtId="0" fontId="3" fillId="8" borderId="1" applyAlignment="1" pivotButton="0" quotePrefix="0" xfId="0">
      <alignment horizontal="left" vertical="center"/>
    </xf>
    <xf numFmtId="165" fontId="6" fillId="7" borderId="1" applyAlignment="1" pivotButton="0" quotePrefix="0" xfId="0">
      <alignment horizontal="right" vertical="center"/>
    </xf>
    <xf numFmtId="165" fontId="7" fillId="7" borderId="1" applyAlignment="1" pivotButton="0" quotePrefix="0" xfId="0">
      <alignment horizontal="right" vertical="center"/>
    </xf>
    <xf numFmtId="166" fontId="6" fillId="7" borderId="1" applyAlignment="1" pivotButton="0" quotePrefix="0" xfId="0">
      <alignment horizontal="right" vertical="center"/>
    </xf>
    <xf numFmtId="1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top" wrapText="1"/>
    </xf>
    <xf numFmtId="9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right" vertical="center"/>
    </xf>
    <xf numFmtId="165" fontId="7" fillId="7" borderId="1" applyAlignment="1" pivotButton="0" quotePrefix="0" xfId="0">
      <alignment horizontal="right" vertical="center"/>
    </xf>
    <xf numFmtId="166" fontId="6" fillId="7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16A34A"/>
        <sz val="11"/>
      </font>
      <fill>
        <patternFill patternType="solid">
          <fgColor rgb="00DCFCE7"/>
        </patternFill>
      </fill>
    </dxf>
    <dxf>
      <font>
        <name val="Aptos"/>
        <b val="1"/>
        <color rgb="00DC2626"/>
        <sz val="11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Planned Cost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Dashboard'!B18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'Summary Dashboard'!$A$19:$A$27</f>
            </numRef>
          </cat>
          <val>
            <numRef>
              <f>'Summary Dashboard'!$B$19:$B$27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NZD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Funding Source Allocation</a:t>
            </a:r>
          </a:p>
        </rich>
      </tx>
    </title>
    <plotArea>
      <doughnutChart>
        <varyColors val="1"/>
        <ser>
          <idx val="0"/>
          <order val="0"/>
          <tx>
            <strRef>
              <f>'Summary Dashboard'!I18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'Summary Dashboard'!$H$19:$H$22</f>
            </numRef>
          </cat>
          <val>
            <numRef>
              <f>'Summary Dashboard'!$I$19:$I$22</f>
            </numRef>
          </val>
        </ser>
        <dLbls>
          <showPercent val="1"/>
        </dLbls>
        <firstSliceAng val="0"/>
        <holeSize val="1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Paid versus Outstanding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 Dashboard'!I30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'Summary Dashboard'!$H$31:$H$32</f>
            </numRef>
          </cat>
          <val>
            <numRef>
              <f>'Summary Dashboard'!$I$31:$I$32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NZD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29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23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33</row>
      <rowOff>0</rowOff>
    </from>
    <ext cx="468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92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8" customHeight="1">
      <c r="A1" s="1" t="inlineStr">
        <is>
          <t>School Camp Cost Planner NZ</t>
        </is>
      </c>
    </row>
    <row r="2"/>
    <row r="3" ht="38" customHeight="1">
      <c r="A3" s="2" t="inlineStr">
        <is>
          <t>Purpose</t>
        </is>
      </c>
      <c r="B3" s="3" t="inlineStr">
        <is>
          <t>Plan camp costs, funding, family contributions and payment progress for a school or kura camp.</t>
        </is>
      </c>
    </row>
    <row r="4" ht="38" customHeight="1">
      <c r="A4" s="2" t="inlineStr">
        <is>
          <t>Suggested workflow</t>
        </is>
      </c>
      <c r="B4" s="3" t="inlineStr">
        <is>
          <t>Complete the yellow Camp Costs detail fields, enter supplier cost lines, review the Summary Dashboard, then confirm funding and payments.</t>
        </is>
      </c>
    </row>
    <row r="5" ht="38" customHeight="1">
      <c r="A5" s="2" t="inlineStr">
        <is>
          <t>Yellow cells</t>
        </is>
      </c>
      <c r="B5" s="3" t="inlineStr">
        <is>
          <t>Yellow cells are user inputs. Calculated cells contain formulas and should not be overwritten.</t>
        </is>
      </c>
    </row>
    <row r="6" ht="38" customHeight="1">
      <c r="A6" s="2" t="inlineStr">
        <is>
          <t>NZD currency</t>
        </is>
      </c>
      <c r="B6" s="3" t="inlineStr">
        <is>
          <t>Enter all costs in New Zealand dollars. Currency cells are formatted as $1,234.56.</t>
        </is>
      </c>
    </row>
    <row r="7" ht="38" customHeight="1">
      <c r="A7" s="2" t="inlineStr">
        <is>
          <t>GST assumption</t>
        </is>
      </c>
      <c r="B7" s="3" t="inlineStr">
        <is>
          <t>This template uses a 15% GST rate. Check supplier invoices for the GST treatment before final approval.</t>
        </is>
      </c>
    </row>
    <row r="8" ht="38" customHeight="1">
      <c r="A8" s="2" t="inlineStr">
        <is>
          <t>Suitable users</t>
        </is>
      </c>
      <c r="B8" s="3" t="inlineStr">
        <is>
          <t>Useful for schools, kura, camp coordinators, boards, finance teams and parent fundraising groups.</t>
        </is>
      </c>
    </row>
    <row r="9" ht="38" customHeight="1">
      <c r="A9" s="2" t="inlineStr">
        <is>
          <t>Records retention</t>
        </is>
      </c>
      <c r="B9" s="3" t="inlineStr">
        <is>
          <t>Retain invoices, receipts, purchase approvals and payment evidence for seven years in line with your school record-keeping practices.</t>
        </is>
      </c>
    </row>
    <row r="10" ht="38" customHeight="1">
      <c r="A10" s="2" t="inlineStr">
        <is>
          <t>Camp planning reminders</t>
        </is>
      </c>
      <c r="B10" s="3" t="inlineStr">
        <is>
          <t>Confirm permission slips, emergency contacts, medical information, transport arrangements, accommodation details and supplier confirmations before departure.</t>
        </is>
      </c>
    </row>
    <row r="11" ht="38" customHeight="1">
      <c r="A11" s="2" t="inlineStr">
        <is>
          <t>Payment monitoring</t>
        </is>
      </c>
      <c r="B11" s="3" t="inlineStr">
        <is>
          <t>Use Amount paid and Outstanding to follow up unpaid supplier balances and review the Payment status column.</t>
        </is>
      </c>
    </row>
    <row r="12" ht="38" customHeight="1">
      <c r="A12" s="2" t="inlineStr">
        <is>
          <t>Review point</t>
        </is>
      </c>
      <c r="B12" s="3" t="inlineStr">
        <is>
          <t>Compare planned costs with budget allowances and update funding sources as grants, fundraising and family contributions are confirmed.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15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29" customWidth="1" min="3" max="3"/>
    <col width="28" customWidth="1" min="4" max="4"/>
    <col width="15" customWidth="1" min="5" max="5"/>
    <col width="14" customWidth="1" min="6" max="6"/>
    <col width="11" customWidth="1" min="7" max="7"/>
    <col width="14" customWidth="1" min="8" max="8"/>
    <col width="17" customWidth="1" min="9" max="9"/>
    <col width="11" customWidth="1" min="10" max="10"/>
    <col width="14" customWidth="1" min="11" max="11"/>
    <col width="16" customWidth="1" min="12" max="12"/>
    <col width="16" customWidth="1" min="13" max="13"/>
    <col width="20" customWidth="1" min="14" max="14"/>
    <col width="14" customWidth="1" min="15" max="15"/>
    <col width="14" customWidth="1" min="16" max="16"/>
    <col width="16" customWidth="1" min="17" max="17"/>
    <col width="14" customWidth="1" min="18" max="18"/>
    <col width="15" customWidth="1" min="19" max="19"/>
    <col width="28" customWidth="1" min="20" max="20"/>
  </cols>
  <sheetData>
    <row r="1" ht="28" customHeight="1">
      <c r="A1" s="1" t="inlineStr">
        <is>
          <t>Camp Costs Planner</t>
        </is>
      </c>
    </row>
    <row r="2">
      <c r="A2" s="4" t="inlineStr">
        <is>
          <t>Camp details</t>
        </is>
      </c>
    </row>
    <row r="3">
      <c r="A3" s="5" t="inlineStr">
        <is>
          <t>School/kura name</t>
        </is>
      </c>
      <c r="B3" s="6" t="inlineStr">
        <is>
          <t>Harbour View School</t>
        </is>
      </c>
    </row>
    <row r="4">
      <c r="A4" s="5" t="inlineStr">
        <is>
          <t>Camp name</t>
        </is>
      </c>
      <c r="B4" s="6" t="inlineStr">
        <is>
          <t>Year 8 Outdoor Education Camp</t>
        </is>
      </c>
    </row>
    <row r="5">
      <c r="A5" s="5" t="inlineStr">
        <is>
          <t>Camp location</t>
        </is>
      </c>
      <c r="B5" s="6" t="inlineStr">
        <is>
          <t>Rotorua</t>
        </is>
      </c>
    </row>
    <row r="6">
      <c r="A6" s="5" t="inlineStr">
        <is>
          <t>Camp start date</t>
        </is>
      </c>
      <c r="B6" s="36" t="n">
        <v>46154</v>
      </c>
    </row>
    <row r="7">
      <c r="A7" s="5" t="inlineStr">
        <is>
          <t>Camp end date</t>
        </is>
      </c>
      <c r="B7" s="36" t="n">
        <v>46157</v>
      </c>
    </row>
    <row r="8">
      <c r="A8" s="5" t="inlineStr">
        <is>
          <t>Number of students</t>
        </is>
      </c>
      <c r="B8" s="8" t="n">
        <v>32</v>
      </c>
    </row>
    <row r="9">
      <c r="A9" s="5" t="inlineStr">
        <is>
          <t>Number of adults</t>
        </is>
      </c>
      <c r="B9" s="8" t="n">
        <v>5</v>
      </c>
    </row>
    <row r="10">
      <c r="A10" s="5" t="inlineStr">
        <is>
          <t>Prepared by</t>
        </is>
      </c>
      <c r="B10" s="6" t="inlineStr">
        <is>
          <t>Aroha Williams</t>
        </is>
      </c>
    </row>
    <row r="11">
      <c r="A11" s="5" t="inlineStr">
        <is>
          <t>Preparation date</t>
        </is>
      </c>
      <c r="B11" s="36" t="n">
        <v>46273</v>
      </c>
    </row>
    <row r="12">
      <c r="A12" s="5" t="inlineStr">
        <is>
          <t>Target family contribution per student</t>
        </is>
      </c>
      <c r="B12" s="37" t="n">
        <v>285</v>
      </c>
    </row>
    <row r="13"/>
    <row r="14">
      <c r="A14" s="4" t="inlineStr">
        <is>
          <t>Cost planning table</t>
        </is>
      </c>
    </row>
    <row r="15">
      <c r="A15" s="10" t="inlineStr">
        <is>
          <t>Cost ID</t>
        </is>
      </c>
      <c r="B15" s="10" t="inlineStr">
        <is>
          <t>Category</t>
        </is>
      </c>
      <c r="C15" s="10" t="inlineStr">
        <is>
          <t>Cost description</t>
        </is>
      </c>
      <c r="D15" s="10" t="inlineStr">
        <is>
          <t>Supplier/provider</t>
        </is>
      </c>
      <c r="E15" s="10" t="inlineStr">
        <is>
          <t>Location</t>
        </is>
      </c>
      <c r="F15" s="10" t="inlineStr">
        <is>
          <t>Booking date</t>
        </is>
      </c>
      <c r="G15" s="10" t="inlineStr">
        <is>
          <t>Quantity</t>
        </is>
      </c>
      <c r="H15" s="10" t="inlineStr">
        <is>
          <t>Unit</t>
        </is>
      </c>
      <c r="I15" s="10" t="inlineStr">
        <is>
          <t>Unit cost excl GST</t>
        </is>
      </c>
      <c r="J15" s="10" t="inlineStr">
        <is>
          <t>GST rate</t>
        </is>
      </c>
      <c r="K15" s="10" t="inlineStr">
        <is>
          <t>GST amount</t>
        </is>
      </c>
      <c r="L15" s="10" t="inlineStr">
        <is>
          <t>Total excl GST</t>
        </is>
      </c>
      <c r="M15" s="10" t="inlineStr">
        <is>
          <t>Total incl GST</t>
        </is>
      </c>
      <c r="N15" s="10" t="inlineStr">
        <is>
          <t>Funding source</t>
        </is>
      </c>
      <c r="O15" s="10" t="inlineStr">
        <is>
          <t>Amount paid</t>
        </is>
      </c>
      <c r="P15" s="10" t="inlineStr">
        <is>
          <t>Outstanding</t>
        </is>
      </c>
      <c r="Q15" s="10" t="inlineStr">
        <is>
          <t>Budget allowance</t>
        </is>
      </c>
      <c r="R15" s="10" t="inlineStr">
        <is>
          <t>Variance</t>
        </is>
      </c>
      <c r="S15" s="10" t="inlineStr">
        <is>
          <t>Payment status</t>
        </is>
      </c>
      <c r="T15" s="10" t="inlineStr">
        <is>
          <t>Notes</t>
        </is>
      </c>
    </row>
    <row r="16" ht="28" customHeight="1">
      <c r="A16" s="11" t="inlineStr">
        <is>
          <t>CC-001</t>
        </is>
      </c>
      <c r="B16" s="11" t="inlineStr">
        <is>
          <t>Accommodation</t>
        </is>
      </c>
      <c r="C16" s="12" t="inlineStr">
        <is>
          <t>37 people for 3 nights</t>
        </is>
      </c>
      <c r="D16" s="12" t="inlineStr">
        <is>
          <t>Rotorua Lakeside Lodge</t>
        </is>
      </c>
      <c r="E16" s="11" t="inlineStr">
        <is>
          <t>Rotorua</t>
        </is>
      </c>
      <c r="F16" s="38" t="n">
        <v>46032</v>
      </c>
      <c r="G16" s="14" t="n">
        <v>111</v>
      </c>
      <c r="H16" s="11" t="inlineStr">
        <is>
          <t>Person/night</t>
        </is>
      </c>
      <c r="I16" s="39" t="n">
        <v>78</v>
      </c>
      <c r="J16" s="16">
        <f>IF(B16="","",IFERROR(VLOOKUP(B16,'Setup &amp; Rates'!$A$5:$B$13,2,FALSE),0))</f>
        <v/>
      </c>
      <c r="K16" s="40">
        <f>IF(L16="","",L16*J16)</f>
        <v/>
      </c>
      <c r="L16" s="40">
        <f>IF(OR(G16="",I16=""),"",G16*I16)</f>
        <v/>
      </c>
      <c r="M16" s="40">
        <f>IF(L16="","",L16+K16)</f>
        <v/>
      </c>
      <c r="N16" s="11" t="inlineStr">
        <is>
          <t>Family contributions</t>
        </is>
      </c>
      <c r="O16" s="39" t="n">
        <v>5000</v>
      </c>
      <c r="P16" s="40">
        <f>IF(M16="","",MAX(0,M16-O16))</f>
        <v/>
      </c>
      <c r="Q16" s="39" t="n">
        <v>10000</v>
      </c>
      <c r="R16" s="40">
        <f>IF(OR(Q16="",M16=""),"",Q16-M16)</f>
        <v/>
      </c>
      <c r="S16" s="18">
        <f>IF(M16="","",IF(P16=0,"Paid",IF(O16=0,"To be paid","Part-paid")))</f>
        <v/>
      </c>
      <c r="T16" s="12" t="inlineStr">
        <is>
          <t>Accommodation booking confirmed</t>
        </is>
      </c>
    </row>
    <row r="17" ht="28" customHeight="1">
      <c r="A17" s="11" t="inlineStr">
        <is>
          <t>CC-002</t>
        </is>
      </c>
      <c r="B17" s="11" t="inlineStr">
        <is>
          <t>Transport</t>
        </is>
      </c>
      <c r="C17" s="12" t="inlineStr">
        <is>
          <t>Auckland to Rotorua return coach transport</t>
        </is>
      </c>
      <c r="D17" s="12" t="inlineStr">
        <is>
          <t>Kiwi Coachlines</t>
        </is>
      </c>
      <c r="E17" s="11" t="inlineStr">
        <is>
          <t>Auckland</t>
        </is>
      </c>
      <c r="F17" s="38" t="n">
        <v>46044</v>
      </c>
      <c r="G17" s="14" t="n">
        <v>1</v>
      </c>
      <c r="H17" s="11" t="inlineStr">
        <is>
          <t>Trip</t>
        </is>
      </c>
      <c r="I17" s="39" t="n">
        <v>4850</v>
      </c>
      <c r="J17" s="19">
        <f>IF(B17="","",IFERROR(VLOOKUP(B17,'Setup &amp; Rates'!$A$5:$B$13,2,FALSE),0))</f>
        <v/>
      </c>
      <c r="K17" s="41">
        <f>IF(L17="","",L17*J17)</f>
        <v/>
      </c>
      <c r="L17" s="41">
        <f>IF(OR(G17="",I17=""),"",G17*I17)</f>
        <v/>
      </c>
      <c r="M17" s="41">
        <f>IF(L17="","",L17+K17)</f>
        <v/>
      </c>
      <c r="N17" s="11" t="inlineStr">
        <is>
          <t>School funding</t>
        </is>
      </c>
      <c r="O17" s="39" t="n">
        <v>3000</v>
      </c>
      <c r="P17" s="41">
        <f>IF(M17="","",MAX(0,M17-O17))</f>
        <v/>
      </c>
      <c r="Q17" s="39" t="n">
        <v>5700</v>
      </c>
      <c r="R17" s="41">
        <f>IF(OR(Q17="",M17=""),"",Q17-M17)</f>
        <v/>
      </c>
      <c r="S17" s="21">
        <f>IF(M17="","",IF(P17=0,"Paid",IF(O17=0,"To be paid","Part-paid")))</f>
        <v/>
      </c>
      <c r="T17" s="12" t="inlineStr">
        <is>
          <t>Coach deposit paid</t>
        </is>
      </c>
    </row>
    <row r="18" ht="28" customHeight="1">
      <c r="A18" s="11" t="inlineStr">
        <is>
          <t>CC-003</t>
        </is>
      </c>
      <c r="B18" s="11" t="inlineStr">
        <is>
          <t>Activities</t>
        </is>
      </c>
      <c r="C18" s="12" t="inlineStr">
        <is>
          <t>Forest activity for 32 students</t>
        </is>
      </c>
      <c r="D18" s="12" t="inlineStr">
        <is>
          <t>Whakarewarewa Forest Adventures</t>
        </is>
      </c>
      <c r="E18" s="11" t="inlineStr">
        <is>
          <t>Rotorua</t>
        </is>
      </c>
      <c r="F18" s="38" t="n">
        <v>46056</v>
      </c>
      <c r="G18" s="14" t="n">
        <v>32</v>
      </c>
      <c r="H18" s="11" t="inlineStr">
        <is>
          <t>Each</t>
        </is>
      </c>
      <c r="I18" s="39" t="n">
        <v>42</v>
      </c>
      <c r="J18" s="16">
        <f>IF(B18="","",IFERROR(VLOOKUP(B18,'Setup &amp; Rates'!$A$5:$B$13,2,FALSE),0))</f>
        <v/>
      </c>
      <c r="K18" s="40">
        <f>IF(L18="","",L18*J18)</f>
        <v/>
      </c>
      <c r="L18" s="40">
        <f>IF(OR(G18="",I18=""),"",G18*I18)</f>
        <v/>
      </c>
      <c r="M18" s="40">
        <f>IF(L18="","",L18+K18)</f>
        <v/>
      </c>
      <c r="N18" s="11" t="inlineStr">
        <is>
          <t>Grant</t>
        </is>
      </c>
      <c r="O18" s="39" t="n">
        <v>1545.6</v>
      </c>
      <c r="P18" s="40">
        <f>IF(M18="","",MAX(0,M18-O18))</f>
        <v/>
      </c>
      <c r="Q18" s="39" t="n">
        <v>1600</v>
      </c>
      <c r="R18" s="40">
        <f>IF(OR(Q18="",M18=""),"",Q18-M18)</f>
        <v/>
      </c>
      <c r="S18" s="18">
        <f>IF(M18="","",IF(P18=0,"Paid",IF(O18=0,"To be paid","Part-paid")))</f>
        <v/>
      </c>
      <c r="T18" s="12" t="inlineStr">
        <is>
          <t>Student activity booking</t>
        </is>
      </c>
    </row>
    <row r="19" ht="28" customHeight="1">
      <c r="A19" s="11" t="inlineStr">
        <is>
          <t>CC-004</t>
        </is>
      </c>
      <c r="B19" s="11" t="inlineStr">
        <is>
          <t>Activities</t>
        </is>
      </c>
      <c r="C19" s="12" t="inlineStr">
        <is>
          <t>Canopy tour for 32 students</t>
        </is>
      </c>
      <c r="D19" s="12" t="inlineStr">
        <is>
          <t>Rotorua Canopy Tours</t>
        </is>
      </c>
      <c r="E19" s="11" t="inlineStr">
        <is>
          <t>Rotorua</t>
        </is>
      </c>
      <c r="F19" s="38" t="n">
        <v>46069</v>
      </c>
      <c r="G19" s="14" t="n">
        <v>32</v>
      </c>
      <c r="H19" s="11" t="inlineStr">
        <is>
          <t>Each</t>
        </is>
      </c>
      <c r="I19" s="39" t="n">
        <v>69</v>
      </c>
      <c r="J19" s="19">
        <f>IF(B19="","",IFERROR(VLOOKUP(B19,'Setup &amp; Rates'!$A$5:$B$13,2,FALSE),0))</f>
        <v/>
      </c>
      <c r="K19" s="41">
        <f>IF(L19="","",L19*J19)</f>
        <v/>
      </c>
      <c r="L19" s="41">
        <f>IF(OR(G19="",I19=""),"",G19*I19)</f>
        <v/>
      </c>
      <c r="M19" s="41">
        <f>IF(L19="","",L19+K19)</f>
        <v/>
      </c>
      <c r="N19" s="11" t="inlineStr">
        <is>
          <t>Fundraising</t>
        </is>
      </c>
      <c r="O19" s="39" t="n">
        <v>1000</v>
      </c>
      <c r="P19" s="41">
        <f>IF(M19="","",MAX(0,M19-O19))</f>
        <v/>
      </c>
      <c r="Q19" s="39" t="n">
        <v>2500</v>
      </c>
      <c r="R19" s="41">
        <f>IF(OR(Q19="",M19=""),"",Q19-M19)</f>
        <v/>
      </c>
      <c r="S19" s="21">
        <f>IF(M19="","",IF(P19=0,"Paid",IF(O19=0,"To be paid","Part-paid")))</f>
        <v/>
      </c>
      <c r="T19" s="12" t="inlineStr">
        <is>
          <t>Final numbers to confirm</t>
        </is>
      </c>
    </row>
    <row r="20" ht="28" customHeight="1">
      <c r="A20" s="11" t="inlineStr">
        <is>
          <t>CC-005</t>
        </is>
      </c>
      <c r="B20" s="11" t="inlineStr">
        <is>
          <t>Meals</t>
        </is>
      </c>
      <c r="C20" s="12" t="inlineStr">
        <is>
          <t>37 people for 3 days</t>
        </is>
      </c>
      <c r="D20" s="12" t="inlineStr">
        <is>
          <t>FreshChoice Rotorua</t>
        </is>
      </c>
      <c r="E20" s="11" t="inlineStr">
        <is>
          <t>Rotorua</t>
        </is>
      </c>
      <c r="F20" s="38" t="n">
        <v>46080</v>
      </c>
      <c r="G20" s="14" t="n">
        <v>111</v>
      </c>
      <c r="H20" s="11" t="inlineStr">
        <is>
          <t>Person/day</t>
        </is>
      </c>
      <c r="I20" s="39" t="n">
        <v>18.5</v>
      </c>
      <c r="J20" s="16">
        <f>IF(B20="","",IFERROR(VLOOKUP(B20,'Setup &amp; Rates'!$A$5:$B$13,2,FALSE),0))</f>
        <v/>
      </c>
      <c r="K20" s="40">
        <f>IF(L20="","",L20*J20)</f>
        <v/>
      </c>
      <c r="L20" s="40">
        <f>IF(OR(G20="",I20=""),"",G20*I20)</f>
        <v/>
      </c>
      <c r="M20" s="40">
        <f>IF(L20="","",L20+K20)</f>
        <v/>
      </c>
      <c r="N20" s="11" t="inlineStr">
        <is>
          <t>Family contributions</t>
        </is>
      </c>
      <c r="O20" s="39" t="n">
        <v>1200</v>
      </c>
      <c r="P20" s="40">
        <f>IF(M20="","",MAX(0,M20-O20))</f>
        <v/>
      </c>
      <c r="Q20" s="39" t="n">
        <v>2400</v>
      </c>
      <c r="R20" s="40">
        <f>IF(OR(Q20="",M20=""),"",Q20-M20)</f>
        <v/>
      </c>
      <c r="S20" s="18">
        <f>IF(M20="","",IF(P20=0,"Paid",IF(O20=0,"To be paid","Part-paid")))</f>
        <v/>
      </c>
      <c r="T20" s="12" t="inlineStr">
        <is>
          <t>Meal plan estimate</t>
        </is>
      </c>
    </row>
    <row r="21" ht="28" customHeight="1">
      <c r="A21" s="11" t="inlineStr">
        <is>
          <t>CC-006</t>
        </is>
      </c>
      <c r="B21" s="11" t="inlineStr">
        <is>
          <t>Equipment</t>
        </is>
      </c>
      <c r="C21" s="12" t="inlineStr">
        <is>
          <t>20 sleeping bags</t>
        </is>
      </c>
      <c r="D21" s="12" t="inlineStr">
        <is>
          <t>Rotorua Outdoor Centre</t>
        </is>
      </c>
      <c r="E21" s="11" t="inlineStr">
        <is>
          <t>Hamilton</t>
        </is>
      </c>
      <c r="F21" s="38" t="n">
        <v>46089</v>
      </c>
      <c r="G21" s="14" t="n">
        <v>20</v>
      </c>
      <c r="H21" s="11" t="inlineStr">
        <is>
          <t>Item</t>
        </is>
      </c>
      <c r="I21" s="39" t="n">
        <v>15</v>
      </c>
      <c r="J21" s="19">
        <f>IF(B21="","",IFERROR(VLOOKUP(B21,'Setup &amp; Rates'!$A$5:$B$13,2,FALSE),0))</f>
        <v/>
      </c>
      <c r="K21" s="41">
        <f>IF(L21="","",L21*J21)</f>
        <v/>
      </c>
      <c r="L21" s="41">
        <f>IF(OR(G21="",I21=""),"",G21*I21)</f>
        <v/>
      </c>
      <c r="M21" s="41">
        <f>IF(L21="","",L21+K21)</f>
        <v/>
      </c>
      <c r="N21" s="11" t="inlineStr">
        <is>
          <t>School funding</t>
        </is>
      </c>
      <c r="O21" s="39" t="n">
        <v>345</v>
      </c>
      <c r="P21" s="41">
        <f>IF(M21="","",MAX(0,M21-O21))</f>
        <v/>
      </c>
      <c r="Q21" s="39" t="n">
        <v>350</v>
      </c>
      <c r="R21" s="41">
        <f>IF(OR(Q21="",M21=""),"",Q21-M21)</f>
        <v/>
      </c>
      <c r="S21" s="21">
        <f>IF(M21="","",IF(P21=0,"Paid",IF(O21=0,"To be paid","Part-paid")))</f>
        <v/>
      </c>
      <c r="T21" s="12" t="inlineStr">
        <is>
          <t>Hire booking confirmed</t>
        </is>
      </c>
    </row>
    <row r="22" ht="28" customHeight="1">
      <c r="A22" s="11" t="inlineStr">
        <is>
          <t>CC-007</t>
        </is>
      </c>
      <c r="B22" s="11" t="inlineStr">
        <is>
          <t>Safety</t>
        </is>
      </c>
      <c r="C22" s="12" t="inlineStr">
        <is>
          <t>First aid and safety supplies</t>
        </is>
      </c>
      <c r="D22" s="12" t="inlineStr">
        <is>
          <t>Life Pharmacy Rotorua</t>
        </is>
      </c>
      <c r="E22" s="11" t="inlineStr">
        <is>
          <t>Rotorua</t>
        </is>
      </c>
      <c r="F22" s="38" t="n">
        <v>46099</v>
      </c>
      <c r="G22" s="14" t="n">
        <v>1</v>
      </c>
      <c r="H22" s="11" t="inlineStr">
        <is>
          <t>Lump sum</t>
        </is>
      </c>
      <c r="I22" s="39" t="n">
        <v>186</v>
      </c>
      <c r="J22" s="16">
        <f>IF(B22="","",IFERROR(VLOOKUP(B22,'Setup &amp; Rates'!$A$5:$B$13,2,FALSE),0))</f>
        <v/>
      </c>
      <c r="K22" s="40">
        <f>IF(L22="","",L22*J22)</f>
        <v/>
      </c>
      <c r="L22" s="40">
        <f>IF(OR(G22="",I22=""),"",G22*I22)</f>
        <v/>
      </c>
      <c r="M22" s="40">
        <f>IF(L22="","",L22+K22)</f>
        <v/>
      </c>
      <c r="N22" s="11" t="inlineStr">
        <is>
          <t>School funding</t>
        </is>
      </c>
      <c r="O22" s="39" t="n">
        <v>0</v>
      </c>
      <c r="P22" s="40">
        <f>IF(M22="","",MAX(0,M22-O22))</f>
        <v/>
      </c>
      <c r="Q22" s="39" t="n">
        <v>220</v>
      </c>
      <c r="R22" s="40">
        <f>IF(OR(Q22="",M22=""),"",Q22-M22)</f>
        <v/>
      </c>
      <c r="S22" s="18">
        <f>IF(M22="","",IF(P22=0,"Paid",IF(O22=0,"To be paid","Part-paid")))</f>
        <v/>
      </c>
      <c r="T22" s="12" t="inlineStr">
        <is>
          <t>Purchase closer to departure</t>
        </is>
      </c>
    </row>
    <row r="23" ht="28" customHeight="1">
      <c r="A23" s="11" t="inlineStr">
        <is>
          <t>CC-008</t>
        </is>
      </c>
      <c r="B23" s="11" t="inlineStr">
        <is>
          <t>Venue</t>
        </is>
      </c>
      <c r="C23" s="12" t="inlineStr">
        <is>
          <t>Evening room hire</t>
        </is>
      </c>
      <c r="D23" s="12" t="inlineStr">
        <is>
          <t>Rotorua Energy Events Centre</t>
        </is>
      </c>
      <c r="E23" s="11" t="inlineStr">
        <is>
          <t>Tauranga</t>
        </is>
      </c>
      <c r="F23" s="38" t="n">
        <v>46111</v>
      </c>
      <c r="G23" s="14" t="n">
        <v>1</v>
      </c>
      <c r="H23" s="11" t="inlineStr">
        <is>
          <t>Room</t>
        </is>
      </c>
      <c r="I23" s="39" t="n">
        <v>420</v>
      </c>
      <c r="J23" s="19">
        <f>IF(B23="","",IFERROR(VLOOKUP(B23,'Setup &amp; Rates'!$A$5:$B$13,2,FALSE),0))</f>
        <v/>
      </c>
      <c r="K23" s="41">
        <f>IF(L23="","",L23*J23)</f>
        <v/>
      </c>
      <c r="L23" s="41">
        <f>IF(OR(G23="",I23=""),"",G23*I23)</f>
        <v/>
      </c>
      <c r="M23" s="41">
        <f>IF(L23="","",L23+K23)</f>
        <v/>
      </c>
      <c r="N23" s="11" t="inlineStr">
        <is>
          <t>Fundraising</t>
        </is>
      </c>
      <c r="O23" s="39" t="n">
        <v>483</v>
      </c>
      <c r="P23" s="41">
        <f>IF(M23="","",MAX(0,M23-O23))</f>
        <v/>
      </c>
      <c r="Q23" s="39" t="n">
        <v>500</v>
      </c>
      <c r="R23" s="41">
        <f>IF(OR(Q23="",M23=""),"",Q23-M23)</f>
        <v/>
      </c>
      <c r="S23" s="21">
        <f>IF(M23="","",IF(P23=0,"Paid",IF(O23=0,"To be paid","Part-paid")))</f>
        <v/>
      </c>
      <c r="T23" s="12" t="inlineStr">
        <is>
          <t>Venue booking confirmed</t>
        </is>
      </c>
    </row>
    <row r="24" ht="28" customHeight="1">
      <c r="A24" s="11" t="inlineStr">
        <is>
          <t>CC-009</t>
        </is>
      </c>
      <c r="B24" s="11" t="inlineStr">
        <is>
          <t>Insurance</t>
        </is>
      </c>
      <c r="C24" s="12" t="inlineStr">
        <is>
          <t>School travel and activity cover</t>
        </is>
      </c>
      <c r="D24" s="12" t="inlineStr">
        <is>
          <t>Aotearoa School Insurance</t>
        </is>
      </c>
      <c r="E24" s="11" t="inlineStr">
        <is>
          <t>Auckland</t>
        </is>
      </c>
      <c r="F24" s="38" t="n">
        <v>46122</v>
      </c>
      <c r="G24" s="14" t="n">
        <v>1</v>
      </c>
      <c r="H24" s="11" t="inlineStr">
        <is>
          <t>Policy</t>
        </is>
      </c>
      <c r="I24" s="39" t="n">
        <v>685</v>
      </c>
      <c r="J24" s="16">
        <f>IF(B24="","",IFERROR(VLOOKUP(B24,'Setup &amp; Rates'!$A$5:$B$13,2,FALSE),0))</f>
        <v/>
      </c>
      <c r="K24" s="40">
        <f>IF(L24="","",L24*J24)</f>
        <v/>
      </c>
      <c r="L24" s="40">
        <f>IF(OR(G24="",I24=""),"",G24*I24)</f>
        <v/>
      </c>
      <c r="M24" s="40">
        <f>IF(L24="","",L24+K24)</f>
        <v/>
      </c>
      <c r="N24" s="11" t="inlineStr">
        <is>
          <t>Grant</t>
        </is>
      </c>
      <c r="O24" s="39" t="n">
        <v>400</v>
      </c>
      <c r="P24" s="40">
        <f>IF(M24="","",MAX(0,M24-O24))</f>
        <v/>
      </c>
      <c r="Q24" s="39" t="n">
        <v>800</v>
      </c>
      <c r="R24" s="40">
        <f>IF(OR(Q24="",M24=""),"",Q24-M24)</f>
        <v/>
      </c>
      <c r="S24" s="18">
        <f>IF(M24="","",IF(P24=0,"Paid",IF(O24=0,"To be paid","Part-paid")))</f>
        <v/>
      </c>
      <c r="T24" s="12" t="inlineStr">
        <is>
          <t>Policy quote accepted</t>
        </is>
      </c>
    </row>
    <row r="25" ht="28" customHeight="1">
      <c r="A25" s="11" t="inlineStr">
        <is>
          <t>CC-010</t>
        </is>
      </c>
      <c r="B25" s="11" t="inlineStr">
        <is>
          <t>Contingency</t>
        </is>
      </c>
      <c r="C25" s="12" t="inlineStr">
        <is>
          <t>General camp contingency</t>
        </is>
      </c>
      <c r="D25" s="12" t="inlineStr">
        <is>
          <t>Harbour View School</t>
        </is>
      </c>
      <c r="E25" s="11" t="inlineStr">
        <is>
          <t>Auckland</t>
        </is>
      </c>
      <c r="F25" s="38" t="n">
        <v>46132</v>
      </c>
      <c r="G25" s="14" t="n">
        <v>1</v>
      </c>
      <c r="H25" s="11" t="inlineStr">
        <is>
          <t>Lump sum</t>
        </is>
      </c>
      <c r="I25" s="39" t="n">
        <v>1000</v>
      </c>
      <c r="J25" s="19">
        <f>IF(B25="","",IFERROR(VLOOKUP(B25,'Setup &amp; Rates'!$A$5:$B$13,2,FALSE),0))</f>
        <v/>
      </c>
      <c r="K25" s="41">
        <f>IF(L25="","",L25*J25)</f>
        <v/>
      </c>
      <c r="L25" s="41">
        <f>IF(OR(G25="",I25=""),"",G25*I25)</f>
        <v/>
      </c>
      <c r="M25" s="41">
        <f>IF(L25="","",L25+K25)</f>
        <v/>
      </c>
      <c r="N25" s="11" t="inlineStr">
        <is>
          <t>School funding</t>
        </is>
      </c>
      <c r="O25" s="39" t="n">
        <v>0</v>
      </c>
      <c r="P25" s="41">
        <f>IF(M25="","",MAX(0,M25-O25))</f>
        <v/>
      </c>
      <c r="Q25" s="39" t="n">
        <v>1150</v>
      </c>
      <c r="R25" s="41">
        <f>IF(OR(Q25="",M25=""),"",Q25-M25)</f>
        <v/>
      </c>
      <c r="S25" s="21">
        <f>IF(M25="","",IF(P25=0,"Paid",IF(O25=0,"To be paid","Part-paid")))</f>
        <v/>
      </c>
      <c r="T25" s="12" t="inlineStr">
        <is>
          <t>Held for unforeseen costs</t>
        </is>
      </c>
    </row>
    <row r="26" ht="28" customHeight="1">
      <c r="A26" s="11" t="n"/>
      <c r="B26" s="11" t="n"/>
      <c r="C26" s="12" t="n"/>
      <c r="D26" s="12" t="n"/>
      <c r="E26" s="11" t="n"/>
      <c r="F26" s="38" t="n"/>
      <c r="G26" s="14" t="n"/>
      <c r="H26" s="11" t="n"/>
      <c r="I26" s="39" t="n"/>
      <c r="J26" s="16">
        <f>IF(B26="","",IFERROR(VLOOKUP(B26,'Setup &amp; Rates'!$A$5:$B$13,2,FALSE),0))</f>
        <v/>
      </c>
      <c r="K26" s="40">
        <f>IF(L26="","",L26*J26)</f>
        <v/>
      </c>
      <c r="L26" s="40">
        <f>IF(OR(G26="",I26=""),"",G26*I26)</f>
        <v/>
      </c>
      <c r="M26" s="40">
        <f>IF(L26="","",L26+K26)</f>
        <v/>
      </c>
      <c r="N26" s="11" t="n"/>
      <c r="O26" s="39" t="n"/>
      <c r="P26" s="40">
        <f>IF(M26="","",MAX(0,M26-O26))</f>
        <v/>
      </c>
      <c r="Q26" s="39" t="n"/>
      <c r="R26" s="40">
        <f>IF(OR(Q26="",M26=""),"",Q26-M26)</f>
        <v/>
      </c>
      <c r="S26" s="18">
        <f>IF(M26="","",IF(P26=0,"Paid",IF(O26=0,"To be paid","Part-paid")))</f>
        <v/>
      </c>
      <c r="T26" s="12" t="n"/>
    </row>
    <row r="27" ht="28" customHeight="1">
      <c r="A27" s="11" t="n"/>
      <c r="B27" s="11" t="n"/>
      <c r="C27" s="12" t="n"/>
      <c r="D27" s="12" t="n"/>
      <c r="E27" s="11" t="n"/>
      <c r="F27" s="38" t="n"/>
      <c r="G27" s="14" t="n"/>
      <c r="H27" s="11" t="n"/>
      <c r="I27" s="39" t="n"/>
      <c r="J27" s="19">
        <f>IF(B27="","",IFERROR(VLOOKUP(B27,'Setup &amp; Rates'!$A$5:$B$13,2,FALSE),0))</f>
        <v/>
      </c>
      <c r="K27" s="41">
        <f>IF(L27="","",L27*J27)</f>
        <v/>
      </c>
      <c r="L27" s="41">
        <f>IF(OR(G27="",I27=""),"",G27*I27)</f>
        <v/>
      </c>
      <c r="M27" s="41">
        <f>IF(L27="","",L27+K27)</f>
        <v/>
      </c>
      <c r="N27" s="11" t="n"/>
      <c r="O27" s="39" t="n"/>
      <c r="P27" s="41">
        <f>IF(M27="","",MAX(0,M27-O27))</f>
        <v/>
      </c>
      <c r="Q27" s="39" t="n"/>
      <c r="R27" s="41">
        <f>IF(OR(Q27="",M27=""),"",Q27-M27)</f>
        <v/>
      </c>
      <c r="S27" s="21">
        <f>IF(M27="","",IF(P27=0,"Paid",IF(O27=0,"To be paid","Part-paid")))</f>
        <v/>
      </c>
      <c r="T27" s="12" t="n"/>
    </row>
    <row r="28" ht="28" customHeight="1">
      <c r="A28" s="11" t="n"/>
      <c r="B28" s="11" t="n"/>
      <c r="C28" s="12" t="n"/>
      <c r="D28" s="12" t="n"/>
      <c r="E28" s="11" t="n"/>
      <c r="F28" s="38" t="n"/>
      <c r="G28" s="14" t="n"/>
      <c r="H28" s="11" t="n"/>
      <c r="I28" s="39" t="n"/>
      <c r="J28" s="16">
        <f>IF(B28="","",IFERROR(VLOOKUP(B28,'Setup &amp; Rates'!$A$5:$B$13,2,FALSE),0))</f>
        <v/>
      </c>
      <c r="K28" s="40">
        <f>IF(L28="","",L28*J28)</f>
        <v/>
      </c>
      <c r="L28" s="40">
        <f>IF(OR(G28="",I28=""),"",G28*I28)</f>
        <v/>
      </c>
      <c r="M28" s="40">
        <f>IF(L28="","",L28+K28)</f>
        <v/>
      </c>
      <c r="N28" s="11" t="n"/>
      <c r="O28" s="39" t="n"/>
      <c r="P28" s="40">
        <f>IF(M28="","",MAX(0,M28-O28))</f>
        <v/>
      </c>
      <c r="Q28" s="39" t="n"/>
      <c r="R28" s="40">
        <f>IF(OR(Q28="",M28=""),"",Q28-M28)</f>
        <v/>
      </c>
      <c r="S28" s="18">
        <f>IF(M28="","",IF(P28=0,"Paid",IF(O28=0,"To be paid","Part-paid")))</f>
        <v/>
      </c>
      <c r="T28" s="12" t="n"/>
    </row>
    <row r="29" ht="28" customHeight="1">
      <c r="A29" s="11" t="n"/>
      <c r="B29" s="11" t="n"/>
      <c r="C29" s="12" t="n"/>
      <c r="D29" s="12" t="n"/>
      <c r="E29" s="11" t="n"/>
      <c r="F29" s="38" t="n"/>
      <c r="G29" s="14" t="n"/>
      <c r="H29" s="11" t="n"/>
      <c r="I29" s="39" t="n"/>
      <c r="J29" s="19">
        <f>IF(B29="","",IFERROR(VLOOKUP(B29,'Setup &amp; Rates'!$A$5:$B$13,2,FALSE),0))</f>
        <v/>
      </c>
      <c r="K29" s="41">
        <f>IF(L29="","",L29*J29)</f>
        <v/>
      </c>
      <c r="L29" s="41">
        <f>IF(OR(G29="",I29=""),"",G29*I29)</f>
        <v/>
      </c>
      <c r="M29" s="41">
        <f>IF(L29="","",L29+K29)</f>
        <v/>
      </c>
      <c r="N29" s="11" t="n"/>
      <c r="O29" s="39" t="n"/>
      <c r="P29" s="41">
        <f>IF(M29="","",MAX(0,M29-O29))</f>
        <v/>
      </c>
      <c r="Q29" s="39" t="n"/>
      <c r="R29" s="41">
        <f>IF(OR(Q29="",M29=""),"",Q29-M29)</f>
        <v/>
      </c>
      <c r="S29" s="21">
        <f>IF(M29="","",IF(P29=0,"Paid",IF(O29=0,"To be paid","Part-paid")))</f>
        <v/>
      </c>
      <c r="T29" s="12" t="n"/>
    </row>
    <row r="30" ht="28" customHeight="1">
      <c r="A30" s="11" t="n"/>
      <c r="B30" s="11" t="n"/>
      <c r="C30" s="12" t="n"/>
      <c r="D30" s="12" t="n"/>
      <c r="E30" s="11" t="n"/>
      <c r="F30" s="38" t="n"/>
      <c r="G30" s="14" t="n"/>
      <c r="H30" s="11" t="n"/>
      <c r="I30" s="39" t="n"/>
      <c r="J30" s="16">
        <f>IF(B30="","",IFERROR(VLOOKUP(B30,'Setup &amp; Rates'!$A$5:$B$13,2,FALSE),0))</f>
        <v/>
      </c>
      <c r="K30" s="40">
        <f>IF(L30="","",L30*J30)</f>
        <v/>
      </c>
      <c r="L30" s="40">
        <f>IF(OR(G30="",I30=""),"",G30*I30)</f>
        <v/>
      </c>
      <c r="M30" s="40">
        <f>IF(L30="","",L30+K30)</f>
        <v/>
      </c>
      <c r="N30" s="11" t="n"/>
      <c r="O30" s="39" t="n"/>
      <c r="P30" s="40">
        <f>IF(M30="","",MAX(0,M30-O30))</f>
        <v/>
      </c>
      <c r="Q30" s="39" t="n"/>
      <c r="R30" s="40">
        <f>IF(OR(Q30="",M30=""),"",Q30-M30)</f>
        <v/>
      </c>
      <c r="S30" s="18">
        <f>IF(M30="","",IF(P30=0,"Paid",IF(O30=0,"To be paid","Part-paid")))</f>
        <v/>
      </c>
      <c r="T30" s="12" t="n"/>
    </row>
    <row r="31" ht="28" customHeight="1">
      <c r="A31" s="11" t="n"/>
      <c r="B31" s="11" t="n"/>
      <c r="C31" s="12" t="n"/>
      <c r="D31" s="12" t="n"/>
      <c r="E31" s="11" t="n"/>
      <c r="F31" s="38" t="n"/>
      <c r="G31" s="14" t="n"/>
      <c r="H31" s="11" t="n"/>
      <c r="I31" s="39" t="n"/>
      <c r="J31" s="19">
        <f>IF(B31="","",IFERROR(VLOOKUP(B31,'Setup &amp; Rates'!$A$5:$B$13,2,FALSE),0))</f>
        <v/>
      </c>
      <c r="K31" s="41">
        <f>IF(L31="","",L31*J31)</f>
        <v/>
      </c>
      <c r="L31" s="41">
        <f>IF(OR(G31="",I31=""),"",G31*I31)</f>
        <v/>
      </c>
      <c r="M31" s="41">
        <f>IF(L31="","",L31+K31)</f>
        <v/>
      </c>
      <c r="N31" s="11" t="n"/>
      <c r="O31" s="39" t="n"/>
      <c r="P31" s="41">
        <f>IF(M31="","",MAX(0,M31-O31))</f>
        <v/>
      </c>
      <c r="Q31" s="39" t="n"/>
      <c r="R31" s="41">
        <f>IF(OR(Q31="",M31=""),"",Q31-M31)</f>
        <v/>
      </c>
      <c r="S31" s="21">
        <f>IF(M31="","",IF(P31=0,"Paid",IF(O31=0,"To be paid","Part-paid")))</f>
        <v/>
      </c>
      <c r="T31" s="12" t="n"/>
    </row>
    <row r="32" ht="28" customHeight="1">
      <c r="A32" s="11" t="n"/>
      <c r="B32" s="11" t="n"/>
      <c r="C32" s="12" t="n"/>
      <c r="D32" s="12" t="n"/>
      <c r="E32" s="11" t="n"/>
      <c r="F32" s="38" t="n"/>
      <c r="G32" s="14" t="n"/>
      <c r="H32" s="11" t="n"/>
      <c r="I32" s="39" t="n"/>
      <c r="J32" s="16">
        <f>IF(B32="","",IFERROR(VLOOKUP(B32,'Setup &amp; Rates'!$A$5:$B$13,2,FALSE),0))</f>
        <v/>
      </c>
      <c r="K32" s="40">
        <f>IF(L32="","",L32*J32)</f>
        <v/>
      </c>
      <c r="L32" s="40">
        <f>IF(OR(G32="",I32=""),"",G32*I32)</f>
        <v/>
      </c>
      <c r="M32" s="40">
        <f>IF(L32="","",L32+K32)</f>
        <v/>
      </c>
      <c r="N32" s="11" t="n"/>
      <c r="O32" s="39" t="n"/>
      <c r="P32" s="40">
        <f>IF(M32="","",MAX(0,M32-O32))</f>
        <v/>
      </c>
      <c r="Q32" s="39" t="n"/>
      <c r="R32" s="40">
        <f>IF(OR(Q32="",M32=""),"",Q32-M32)</f>
        <v/>
      </c>
      <c r="S32" s="18">
        <f>IF(M32="","",IF(P32=0,"Paid",IF(O32=0,"To be paid","Part-paid")))</f>
        <v/>
      </c>
      <c r="T32" s="12" t="n"/>
    </row>
    <row r="33" ht="28" customHeight="1">
      <c r="A33" s="11" t="n"/>
      <c r="B33" s="11" t="n"/>
      <c r="C33" s="12" t="n"/>
      <c r="D33" s="12" t="n"/>
      <c r="E33" s="11" t="n"/>
      <c r="F33" s="38" t="n"/>
      <c r="G33" s="14" t="n"/>
      <c r="H33" s="11" t="n"/>
      <c r="I33" s="39" t="n"/>
      <c r="J33" s="19">
        <f>IF(B33="","",IFERROR(VLOOKUP(B33,'Setup &amp; Rates'!$A$5:$B$13,2,FALSE),0))</f>
        <v/>
      </c>
      <c r="K33" s="41">
        <f>IF(L33="","",L33*J33)</f>
        <v/>
      </c>
      <c r="L33" s="41">
        <f>IF(OR(G33="",I33=""),"",G33*I33)</f>
        <v/>
      </c>
      <c r="M33" s="41">
        <f>IF(L33="","",L33+K33)</f>
        <v/>
      </c>
      <c r="N33" s="11" t="n"/>
      <c r="O33" s="39" t="n"/>
      <c r="P33" s="41">
        <f>IF(M33="","",MAX(0,M33-O33))</f>
        <v/>
      </c>
      <c r="Q33" s="39" t="n"/>
      <c r="R33" s="41">
        <f>IF(OR(Q33="",M33=""),"",Q33-M33)</f>
        <v/>
      </c>
      <c r="S33" s="21">
        <f>IF(M33="","",IF(P33=0,"Paid",IF(O33=0,"To be paid","Part-paid")))</f>
        <v/>
      </c>
      <c r="T33" s="12" t="n"/>
    </row>
    <row r="34" ht="28" customHeight="1">
      <c r="A34" s="11" t="n"/>
      <c r="B34" s="11" t="n"/>
      <c r="C34" s="12" t="n"/>
      <c r="D34" s="12" t="n"/>
      <c r="E34" s="11" t="n"/>
      <c r="F34" s="38" t="n"/>
      <c r="G34" s="14" t="n"/>
      <c r="H34" s="11" t="n"/>
      <c r="I34" s="39" t="n"/>
      <c r="J34" s="16">
        <f>IF(B34="","",IFERROR(VLOOKUP(B34,'Setup &amp; Rates'!$A$5:$B$13,2,FALSE),0))</f>
        <v/>
      </c>
      <c r="K34" s="40">
        <f>IF(L34="","",L34*J34)</f>
        <v/>
      </c>
      <c r="L34" s="40">
        <f>IF(OR(G34="",I34=""),"",G34*I34)</f>
        <v/>
      </c>
      <c r="M34" s="40">
        <f>IF(L34="","",L34+K34)</f>
        <v/>
      </c>
      <c r="N34" s="11" t="n"/>
      <c r="O34" s="39" t="n"/>
      <c r="P34" s="40">
        <f>IF(M34="","",MAX(0,M34-O34))</f>
        <v/>
      </c>
      <c r="Q34" s="39" t="n"/>
      <c r="R34" s="40">
        <f>IF(OR(Q34="",M34=""),"",Q34-M34)</f>
        <v/>
      </c>
      <c r="S34" s="18">
        <f>IF(M34="","",IF(P34=0,"Paid",IF(O34=0,"To be paid","Part-paid")))</f>
        <v/>
      </c>
      <c r="T34" s="12" t="n"/>
    </row>
    <row r="35" ht="28" customHeight="1">
      <c r="A35" s="11" t="n"/>
      <c r="B35" s="11" t="n"/>
      <c r="C35" s="12" t="n"/>
      <c r="D35" s="12" t="n"/>
      <c r="E35" s="11" t="n"/>
      <c r="F35" s="38" t="n"/>
      <c r="G35" s="14" t="n"/>
      <c r="H35" s="11" t="n"/>
      <c r="I35" s="39" t="n"/>
      <c r="J35" s="19">
        <f>IF(B35="","",IFERROR(VLOOKUP(B35,'Setup &amp; Rates'!$A$5:$B$13,2,FALSE),0))</f>
        <v/>
      </c>
      <c r="K35" s="41">
        <f>IF(L35="","",L35*J35)</f>
        <v/>
      </c>
      <c r="L35" s="41">
        <f>IF(OR(G35="",I35=""),"",G35*I35)</f>
        <v/>
      </c>
      <c r="M35" s="41">
        <f>IF(L35="","",L35+K35)</f>
        <v/>
      </c>
      <c r="N35" s="11" t="n"/>
      <c r="O35" s="39" t="n"/>
      <c r="P35" s="41">
        <f>IF(M35="","",MAX(0,M35-O35))</f>
        <v/>
      </c>
      <c r="Q35" s="39" t="n"/>
      <c r="R35" s="41">
        <f>IF(OR(Q35="",M35=""),"",Q35-M35)</f>
        <v/>
      </c>
      <c r="S35" s="21">
        <f>IF(M35="","",IF(P35=0,"Paid",IF(O35=0,"To be paid","Part-paid")))</f>
        <v/>
      </c>
      <c r="T35" s="12" t="n"/>
    </row>
    <row r="36" ht="28" customHeight="1">
      <c r="A36" s="11" t="n"/>
      <c r="B36" s="11" t="n"/>
      <c r="C36" s="12" t="n"/>
      <c r="D36" s="12" t="n"/>
      <c r="E36" s="11" t="n"/>
      <c r="F36" s="38" t="n"/>
      <c r="G36" s="14" t="n"/>
      <c r="H36" s="11" t="n"/>
      <c r="I36" s="39" t="n"/>
      <c r="J36" s="16">
        <f>IF(B36="","",IFERROR(VLOOKUP(B36,'Setup &amp; Rates'!$A$5:$B$13,2,FALSE),0))</f>
        <v/>
      </c>
      <c r="K36" s="40">
        <f>IF(L36="","",L36*J36)</f>
        <v/>
      </c>
      <c r="L36" s="40">
        <f>IF(OR(G36="",I36=""),"",G36*I36)</f>
        <v/>
      </c>
      <c r="M36" s="40">
        <f>IF(L36="","",L36+K36)</f>
        <v/>
      </c>
      <c r="N36" s="11" t="n"/>
      <c r="O36" s="39" t="n"/>
      <c r="P36" s="40">
        <f>IF(M36="","",MAX(0,M36-O36))</f>
        <v/>
      </c>
      <c r="Q36" s="39" t="n"/>
      <c r="R36" s="40">
        <f>IF(OR(Q36="",M36=""),"",Q36-M36)</f>
        <v/>
      </c>
      <c r="S36" s="18">
        <f>IF(M36="","",IF(P36=0,"Paid",IF(O36=0,"To be paid","Part-paid")))</f>
        <v/>
      </c>
      <c r="T36" s="12" t="n"/>
    </row>
    <row r="37" ht="28" customHeight="1">
      <c r="A37" s="11" t="n"/>
      <c r="B37" s="11" t="n"/>
      <c r="C37" s="12" t="n"/>
      <c r="D37" s="12" t="n"/>
      <c r="E37" s="11" t="n"/>
      <c r="F37" s="38" t="n"/>
      <c r="G37" s="14" t="n"/>
      <c r="H37" s="11" t="n"/>
      <c r="I37" s="39" t="n"/>
      <c r="J37" s="19">
        <f>IF(B37="","",IFERROR(VLOOKUP(B37,'Setup &amp; Rates'!$A$5:$B$13,2,FALSE),0))</f>
        <v/>
      </c>
      <c r="K37" s="41">
        <f>IF(L37="","",L37*J37)</f>
        <v/>
      </c>
      <c r="L37" s="41">
        <f>IF(OR(G37="",I37=""),"",G37*I37)</f>
        <v/>
      </c>
      <c r="M37" s="41">
        <f>IF(L37="","",L37+K37)</f>
        <v/>
      </c>
      <c r="N37" s="11" t="n"/>
      <c r="O37" s="39" t="n"/>
      <c r="P37" s="41">
        <f>IF(M37="","",MAX(0,M37-O37))</f>
        <v/>
      </c>
      <c r="Q37" s="39" t="n"/>
      <c r="R37" s="41">
        <f>IF(OR(Q37="",M37=""),"",Q37-M37)</f>
        <v/>
      </c>
      <c r="S37" s="21">
        <f>IF(M37="","",IF(P37=0,"Paid",IF(O37=0,"To be paid","Part-paid")))</f>
        <v/>
      </c>
      <c r="T37" s="12" t="n"/>
    </row>
    <row r="38" ht="28" customHeight="1">
      <c r="A38" s="11" t="n"/>
      <c r="B38" s="11" t="n"/>
      <c r="C38" s="12" t="n"/>
      <c r="D38" s="12" t="n"/>
      <c r="E38" s="11" t="n"/>
      <c r="F38" s="38" t="n"/>
      <c r="G38" s="14" t="n"/>
      <c r="H38" s="11" t="n"/>
      <c r="I38" s="39" t="n"/>
      <c r="J38" s="16">
        <f>IF(B38="","",IFERROR(VLOOKUP(B38,'Setup &amp; Rates'!$A$5:$B$13,2,FALSE),0))</f>
        <v/>
      </c>
      <c r="K38" s="40">
        <f>IF(L38="","",L38*J38)</f>
        <v/>
      </c>
      <c r="L38" s="40">
        <f>IF(OR(G38="",I38=""),"",G38*I38)</f>
        <v/>
      </c>
      <c r="M38" s="40">
        <f>IF(L38="","",L38+K38)</f>
        <v/>
      </c>
      <c r="N38" s="11" t="n"/>
      <c r="O38" s="39" t="n"/>
      <c r="P38" s="40">
        <f>IF(M38="","",MAX(0,M38-O38))</f>
        <v/>
      </c>
      <c r="Q38" s="39" t="n"/>
      <c r="R38" s="40">
        <f>IF(OR(Q38="",M38=""),"",Q38-M38)</f>
        <v/>
      </c>
      <c r="S38" s="18">
        <f>IF(M38="","",IF(P38=0,"Paid",IF(O38=0,"To be paid","Part-paid")))</f>
        <v/>
      </c>
      <c r="T38" s="12" t="n"/>
    </row>
    <row r="39" ht="28" customHeight="1">
      <c r="A39" s="11" t="n"/>
      <c r="B39" s="11" t="n"/>
      <c r="C39" s="12" t="n"/>
      <c r="D39" s="12" t="n"/>
      <c r="E39" s="11" t="n"/>
      <c r="F39" s="38" t="n"/>
      <c r="G39" s="14" t="n"/>
      <c r="H39" s="11" t="n"/>
      <c r="I39" s="39" t="n"/>
      <c r="J39" s="19">
        <f>IF(B39="","",IFERROR(VLOOKUP(B39,'Setup &amp; Rates'!$A$5:$B$13,2,FALSE),0))</f>
        <v/>
      </c>
      <c r="K39" s="41">
        <f>IF(L39="","",L39*J39)</f>
        <v/>
      </c>
      <c r="L39" s="41">
        <f>IF(OR(G39="",I39=""),"",G39*I39)</f>
        <v/>
      </c>
      <c r="M39" s="41">
        <f>IF(L39="","",L39+K39)</f>
        <v/>
      </c>
      <c r="N39" s="11" t="n"/>
      <c r="O39" s="39" t="n"/>
      <c r="P39" s="41">
        <f>IF(M39="","",MAX(0,M39-O39))</f>
        <v/>
      </c>
      <c r="Q39" s="39" t="n"/>
      <c r="R39" s="41">
        <f>IF(OR(Q39="",M39=""),"",Q39-M39)</f>
        <v/>
      </c>
      <c r="S39" s="21">
        <f>IF(M39="","",IF(P39=0,"Paid",IF(O39=0,"To be paid","Part-paid")))</f>
        <v/>
      </c>
      <c r="T39" s="12" t="n"/>
    </row>
    <row r="40" ht="28" customHeight="1">
      <c r="A40" s="11" t="n"/>
      <c r="B40" s="11" t="n"/>
      <c r="C40" s="12" t="n"/>
      <c r="D40" s="12" t="n"/>
      <c r="E40" s="11" t="n"/>
      <c r="F40" s="38" t="n"/>
      <c r="G40" s="14" t="n"/>
      <c r="H40" s="11" t="n"/>
      <c r="I40" s="39" t="n"/>
      <c r="J40" s="16">
        <f>IF(B40="","",IFERROR(VLOOKUP(B40,'Setup &amp; Rates'!$A$5:$B$13,2,FALSE),0))</f>
        <v/>
      </c>
      <c r="K40" s="40">
        <f>IF(L40="","",L40*J40)</f>
        <v/>
      </c>
      <c r="L40" s="40">
        <f>IF(OR(G40="",I40=""),"",G40*I40)</f>
        <v/>
      </c>
      <c r="M40" s="40">
        <f>IF(L40="","",L40+K40)</f>
        <v/>
      </c>
      <c r="N40" s="11" t="n"/>
      <c r="O40" s="39" t="n"/>
      <c r="P40" s="40">
        <f>IF(M40="","",MAX(0,M40-O40))</f>
        <v/>
      </c>
      <c r="Q40" s="39" t="n"/>
      <c r="R40" s="40">
        <f>IF(OR(Q40="",M40=""),"",Q40-M40)</f>
        <v/>
      </c>
      <c r="S40" s="18">
        <f>IF(M40="","",IF(P40=0,"Paid",IF(O40=0,"To be paid","Part-paid")))</f>
        <v/>
      </c>
      <c r="T40" s="12" t="n"/>
    </row>
    <row r="41" ht="28" customHeight="1">
      <c r="A41" s="11" t="n"/>
      <c r="B41" s="11" t="n"/>
      <c r="C41" s="12" t="n"/>
      <c r="D41" s="12" t="n"/>
      <c r="E41" s="11" t="n"/>
      <c r="F41" s="38" t="n"/>
      <c r="G41" s="14" t="n"/>
      <c r="H41" s="11" t="n"/>
      <c r="I41" s="39" t="n"/>
      <c r="J41" s="19">
        <f>IF(B41="","",IFERROR(VLOOKUP(B41,'Setup &amp; Rates'!$A$5:$B$13,2,FALSE),0))</f>
        <v/>
      </c>
      <c r="K41" s="41">
        <f>IF(L41="","",L41*J41)</f>
        <v/>
      </c>
      <c r="L41" s="41">
        <f>IF(OR(G41="",I41=""),"",G41*I41)</f>
        <v/>
      </c>
      <c r="M41" s="41">
        <f>IF(L41="","",L41+K41)</f>
        <v/>
      </c>
      <c r="N41" s="11" t="n"/>
      <c r="O41" s="39" t="n"/>
      <c r="P41" s="41">
        <f>IF(M41="","",MAX(0,M41-O41))</f>
        <v/>
      </c>
      <c r="Q41" s="39" t="n"/>
      <c r="R41" s="41">
        <f>IF(OR(Q41="",M41=""),"",Q41-M41)</f>
        <v/>
      </c>
      <c r="S41" s="21">
        <f>IF(M41="","",IF(P41=0,"Paid",IF(O41=0,"To be paid","Part-paid")))</f>
        <v/>
      </c>
      <c r="T41" s="12" t="n"/>
    </row>
    <row r="42" ht="28" customHeight="1">
      <c r="A42" s="11" t="n"/>
      <c r="B42" s="11" t="n"/>
      <c r="C42" s="12" t="n"/>
      <c r="D42" s="12" t="n"/>
      <c r="E42" s="11" t="n"/>
      <c r="F42" s="38" t="n"/>
      <c r="G42" s="14" t="n"/>
      <c r="H42" s="11" t="n"/>
      <c r="I42" s="39" t="n"/>
      <c r="J42" s="16">
        <f>IF(B42="","",IFERROR(VLOOKUP(B42,'Setup &amp; Rates'!$A$5:$B$13,2,FALSE),0))</f>
        <v/>
      </c>
      <c r="K42" s="40">
        <f>IF(L42="","",L42*J42)</f>
        <v/>
      </c>
      <c r="L42" s="40">
        <f>IF(OR(G42="",I42=""),"",G42*I42)</f>
        <v/>
      </c>
      <c r="M42" s="40">
        <f>IF(L42="","",L42+K42)</f>
        <v/>
      </c>
      <c r="N42" s="11" t="n"/>
      <c r="O42" s="39" t="n"/>
      <c r="P42" s="40">
        <f>IF(M42="","",MAX(0,M42-O42))</f>
        <v/>
      </c>
      <c r="Q42" s="39" t="n"/>
      <c r="R42" s="40">
        <f>IF(OR(Q42="",M42=""),"",Q42-M42)</f>
        <v/>
      </c>
      <c r="S42" s="18">
        <f>IF(M42="","",IF(P42=0,"Paid",IF(O42=0,"To be paid","Part-paid")))</f>
        <v/>
      </c>
      <c r="T42" s="12" t="n"/>
    </row>
    <row r="43" ht="28" customHeight="1">
      <c r="A43" s="11" t="n"/>
      <c r="B43" s="11" t="n"/>
      <c r="C43" s="12" t="n"/>
      <c r="D43" s="12" t="n"/>
      <c r="E43" s="11" t="n"/>
      <c r="F43" s="38" t="n"/>
      <c r="G43" s="14" t="n"/>
      <c r="H43" s="11" t="n"/>
      <c r="I43" s="39" t="n"/>
      <c r="J43" s="19">
        <f>IF(B43="","",IFERROR(VLOOKUP(B43,'Setup &amp; Rates'!$A$5:$B$13,2,FALSE),0))</f>
        <v/>
      </c>
      <c r="K43" s="41">
        <f>IF(L43="","",L43*J43)</f>
        <v/>
      </c>
      <c r="L43" s="41">
        <f>IF(OR(G43="",I43=""),"",G43*I43)</f>
        <v/>
      </c>
      <c r="M43" s="41">
        <f>IF(L43="","",L43+K43)</f>
        <v/>
      </c>
      <c r="N43" s="11" t="n"/>
      <c r="O43" s="39" t="n"/>
      <c r="P43" s="41">
        <f>IF(M43="","",MAX(0,M43-O43))</f>
        <v/>
      </c>
      <c r="Q43" s="39" t="n"/>
      <c r="R43" s="41">
        <f>IF(OR(Q43="",M43=""),"",Q43-M43)</f>
        <v/>
      </c>
      <c r="S43" s="21">
        <f>IF(M43="","",IF(P43=0,"Paid",IF(O43=0,"To be paid","Part-paid")))</f>
        <v/>
      </c>
      <c r="T43" s="12" t="n"/>
    </row>
    <row r="44" ht="28" customHeight="1">
      <c r="A44" s="11" t="n"/>
      <c r="B44" s="11" t="n"/>
      <c r="C44" s="12" t="n"/>
      <c r="D44" s="12" t="n"/>
      <c r="E44" s="11" t="n"/>
      <c r="F44" s="38" t="n"/>
      <c r="G44" s="14" t="n"/>
      <c r="H44" s="11" t="n"/>
      <c r="I44" s="39" t="n"/>
      <c r="J44" s="16">
        <f>IF(B44="","",IFERROR(VLOOKUP(B44,'Setup &amp; Rates'!$A$5:$B$13,2,FALSE),0))</f>
        <v/>
      </c>
      <c r="K44" s="40">
        <f>IF(L44="","",L44*J44)</f>
        <v/>
      </c>
      <c r="L44" s="40">
        <f>IF(OR(G44="",I44=""),"",G44*I44)</f>
        <v/>
      </c>
      <c r="M44" s="40">
        <f>IF(L44="","",L44+K44)</f>
        <v/>
      </c>
      <c r="N44" s="11" t="n"/>
      <c r="O44" s="39" t="n"/>
      <c r="P44" s="40">
        <f>IF(M44="","",MAX(0,M44-O44))</f>
        <v/>
      </c>
      <c r="Q44" s="39" t="n"/>
      <c r="R44" s="40">
        <f>IF(OR(Q44="",M44=""),"",Q44-M44)</f>
        <v/>
      </c>
      <c r="S44" s="18">
        <f>IF(M44="","",IF(P44=0,"Paid",IF(O44=0,"To be paid","Part-paid")))</f>
        <v/>
      </c>
      <c r="T44" s="12" t="n"/>
    </row>
    <row r="45" ht="28" customHeight="1">
      <c r="A45" s="11" t="n"/>
      <c r="B45" s="11" t="n"/>
      <c r="C45" s="12" t="n"/>
      <c r="D45" s="12" t="n"/>
      <c r="E45" s="11" t="n"/>
      <c r="F45" s="38" t="n"/>
      <c r="G45" s="14" t="n"/>
      <c r="H45" s="11" t="n"/>
      <c r="I45" s="39" t="n"/>
      <c r="J45" s="19">
        <f>IF(B45="","",IFERROR(VLOOKUP(B45,'Setup &amp; Rates'!$A$5:$B$13,2,FALSE),0))</f>
        <v/>
      </c>
      <c r="K45" s="41">
        <f>IF(L45="","",L45*J45)</f>
        <v/>
      </c>
      <c r="L45" s="41">
        <f>IF(OR(G45="",I45=""),"",G45*I45)</f>
        <v/>
      </c>
      <c r="M45" s="41">
        <f>IF(L45="","",L45+K45)</f>
        <v/>
      </c>
      <c r="N45" s="11" t="n"/>
      <c r="O45" s="39" t="n"/>
      <c r="P45" s="41">
        <f>IF(M45="","",MAX(0,M45-O45))</f>
        <v/>
      </c>
      <c r="Q45" s="39" t="n"/>
      <c r="R45" s="41">
        <f>IF(OR(Q45="",M45=""),"",Q45-M45)</f>
        <v/>
      </c>
      <c r="S45" s="21">
        <f>IF(M45="","",IF(P45=0,"Paid",IF(O45=0,"To be paid","Part-paid")))</f>
        <v/>
      </c>
      <c r="T45" s="12" t="n"/>
    </row>
    <row r="46" ht="28" customHeight="1">
      <c r="A46" s="11" t="n"/>
      <c r="B46" s="11" t="n"/>
      <c r="C46" s="12" t="n"/>
      <c r="D46" s="12" t="n"/>
      <c r="E46" s="11" t="n"/>
      <c r="F46" s="38" t="n"/>
      <c r="G46" s="14" t="n"/>
      <c r="H46" s="11" t="n"/>
      <c r="I46" s="39" t="n"/>
      <c r="J46" s="16">
        <f>IF(B46="","",IFERROR(VLOOKUP(B46,'Setup &amp; Rates'!$A$5:$B$13,2,FALSE),0))</f>
        <v/>
      </c>
      <c r="K46" s="40">
        <f>IF(L46="","",L46*J46)</f>
        <v/>
      </c>
      <c r="L46" s="40">
        <f>IF(OR(G46="",I46=""),"",G46*I46)</f>
        <v/>
      </c>
      <c r="M46" s="40">
        <f>IF(L46="","",L46+K46)</f>
        <v/>
      </c>
      <c r="N46" s="11" t="n"/>
      <c r="O46" s="39" t="n"/>
      <c r="P46" s="40">
        <f>IF(M46="","",MAX(0,M46-O46))</f>
        <v/>
      </c>
      <c r="Q46" s="39" t="n"/>
      <c r="R46" s="40">
        <f>IF(OR(Q46="",M46=""),"",Q46-M46)</f>
        <v/>
      </c>
      <c r="S46" s="18">
        <f>IF(M46="","",IF(P46=0,"Paid",IF(O46=0,"To be paid","Part-paid")))</f>
        <v/>
      </c>
      <c r="T46" s="12" t="n"/>
    </row>
    <row r="47" ht="28" customHeight="1">
      <c r="A47" s="11" t="n"/>
      <c r="B47" s="11" t="n"/>
      <c r="C47" s="12" t="n"/>
      <c r="D47" s="12" t="n"/>
      <c r="E47" s="11" t="n"/>
      <c r="F47" s="38" t="n"/>
      <c r="G47" s="14" t="n"/>
      <c r="H47" s="11" t="n"/>
      <c r="I47" s="39" t="n"/>
      <c r="J47" s="19">
        <f>IF(B47="","",IFERROR(VLOOKUP(B47,'Setup &amp; Rates'!$A$5:$B$13,2,FALSE),0))</f>
        <v/>
      </c>
      <c r="K47" s="41">
        <f>IF(L47="","",L47*J47)</f>
        <v/>
      </c>
      <c r="L47" s="41">
        <f>IF(OR(G47="",I47=""),"",G47*I47)</f>
        <v/>
      </c>
      <c r="M47" s="41">
        <f>IF(L47="","",L47+K47)</f>
        <v/>
      </c>
      <c r="N47" s="11" t="n"/>
      <c r="O47" s="39" t="n"/>
      <c r="P47" s="41">
        <f>IF(M47="","",MAX(0,M47-O47))</f>
        <v/>
      </c>
      <c r="Q47" s="39" t="n"/>
      <c r="R47" s="41">
        <f>IF(OR(Q47="",M47=""),"",Q47-M47)</f>
        <v/>
      </c>
      <c r="S47" s="21">
        <f>IF(M47="","",IF(P47=0,"Paid",IF(O47=0,"To be paid","Part-paid")))</f>
        <v/>
      </c>
      <c r="T47" s="12" t="n"/>
    </row>
    <row r="48" ht="28" customHeight="1">
      <c r="A48" s="11" t="n"/>
      <c r="B48" s="11" t="n"/>
      <c r="C48" s="12" t="n"/>
      <c r="D48" s="12" t="n"/>
      <c r="E48" s="11" t="n"/>
      <c r="F48" s="38" t="n"/>
      <c r="G48" s="14" t="n"/>
      <c r="H48" s="11" t="n"/>
      <c r="I48" s="39" t="n"/>
      <c r="J48" s="16">
        <f>IF(B48="","",IFERROR(VLOOKUP(B48,'Setup &amp; Rates'!$A$5:$B$13,2,FALSE),0))</f>
        <v/>
      </c>
      <c r="K48" s="40">
        <f>IF(L48="","",L48*J48)</f>
        <v/>
      </c>
      <c r="L48" s="40">
        <f>IF(OR(G48="",I48=""),"",G48*I48)</f>
        <v/>
      </c>
      <c r="M48" s="40">
        <f>IF(L48="","",L48+K48)</f>
        <v/>
      </c>
      <c r="N48" s="11" t="n"/>
      <c r="O48" s="39" t="n"/>
      <c r="P48" s="40">
        <f>IF(M48="","",MAX(0,M48-O48))</f>
        <v/>
      </c>
      <c r="Q48" s="39" t="n"/>
      <c r="R48" s="40">
        <f>IF(OR(Q48="",M48=""),"",Q48-M48)</f>
        <v/>
      </c>
      <c r="S48" s="18">
        <f>IF(M48="","",IF(P48=0,"Paid",IF(O48=0,"To be paid","Part-paid")))</f>
        <v/>
      </c>
      <c r="T48" s="12" t="n"/>
    </row>
    <row r="49" ht="28" customHeight="1">
      <c r="A49" s="11" t="n"/>
      <c r="B49" s="11" t="n"/>
      <c r="C49" s="12" t="n"/>
      <c r="D49" s="12" t="n"/>
      <c r="E49" s="11" t="n"/>
      <c r="F49" s="38" t="n"/>
      <c r="G49" s="14" t="n"/>
      <c r="H49" s="11" t="n"/>
      <c r="I49" s="39" t="n"/>
      <c r="J49" s="19">
        <f>IF(B49="","",IFERROR(VLOOKUP(B49,'Setup &amp; Rates'!$A$5:$B$13,2,FALSE),0))</f>
        <v/>
      </c>
      <c r="K49" s="41">
        <f>IF(L49="","",L49*J49)</f>
        <v/>
      </c>
      <c r="L49" s="41">
        <f>IF(OR(G49="",I49=""),"",G49*I49)</f>
        <v/>
      </c>
      <c r="M49" s="41">
        <f>IF(L49="","",L49+K49)</f>
        <v/>
      </c>
      <c r="N49" s="11" t="n"/>
      <c r="O49" s="39" t="n"/>
      <c r="P49" s="41">
        <f>IF(M49="","",MAX(0,M49-O49))</f>
        <v/>
      </c>
      <c r="Q49" s="39" t="n"/>
      <c r="R49" s="41">
        <f>IF(OR(Q49="",M49=""),"",Q49-M49)</f>
        <v/>
      </c>
      <c r="S49" s="21">
        <f>IF(M49="","",IF(P49=0,"Paid",IF(O49=0,"To be paid","Part-paid")))</f>
        <v/>
      </c>
      <c r="T49" s="12" t="n"/>
    </row>
    <row r="50" ht="28" customHeight="1">
      <c r="A50" s="11" t="n"/>
      <c r="B50" s="11" t="n"/>
      <c r="C50" s="12" t="n"/>
      <c r="D50" s="12" t="n"/>
      <c r="E50" s="11" t="n"/>
      <c r="F50" s="38" t="n"/>
      <c r="G50" s="14" t="n"/>
      <c r="H50" s="11" t="n"/>
      <c r="I50" s="39" t="n"/>
      <c r="J50" s="16">
        <f>IF(B50="","",IFERROR(VLOOKUP(B50,'Setup &amp; Rates'!$A$5:$B$13,2,FALSE),0))</f>
        <v/>
      </c>
      <c r="K50" s="40">
        <f>IF(L50="","",L50*J50)</f>
        <v/>
      </c>
      <c r="L50" s="40">
        <f>IF(OR(G50="",I50=""),"",G50*I50)</f>
        <v/>
      </c>
      <c r="M50" s="40">
        <f>IF(L50="","",L50+K50)</f>
        <v/>
      </c>
      <c r="N50" s="11" t="n"/>
      <c r="O50" s="39" t="n"/>
      <c r="P50" s="40">
        <f>IF(M50="","",MAX(0,M50-O50))</f>
        <v/>
      </c>
      <c r="Q50" s="39" t="n"/>
      <c r="R50" s="40">
        <f>IF(OR(Q50="",M50=""),"",Q50-M50)</f>
        <v/>
      </c>
      <c r="S50" s="18">
        <f>IF(M50="","",IF(P50=0,"Paid",IF(O50=0,"To be paid","Part-paid")))</f>
        <v/>
      </c>
      <c r="T50" s="12" t="n"/>
    </row>
    <row r="51" ht="28" customHeight="1">
      <c r="A51" s="11" t="n"/>
      <c r="B51" s="11" t="n"/>
      <c r="C51" s="12" t="n"/>
      <c r="D51" s="12" t="n"/>
      <c r="E51" s="11" t="n"/>
      <c r="F51" s="38" t="n"/>
      <c r="G51" s="14" t="n"/>
      <c r="H51" s="11" t="n"/>
      <c r="I51" s="39" t="n"/>
      <c r="J51" s="19">
        <f>IF(B51="","",IFERROR(VLOOKUP(B51,'Setup &amp; Rates'!$A$5:$B$13,2,FALSE),0))</f>
        <v/>
      </c>
      <c r="K51" s="41">
        <f>IF(L51="","",L51*J51)</f>
        <v/>
      </c>
      <c r="L51" s="41">
        <f>IF(OR(G51="",I51=""),"",G51*I51)</f>
        <v/>
      </c>
      <c r="M51" s="41">
        <f>IF(L51="","",L51+K51)</f>
        <v/>
      </c>
      <c r="N51" s="11" t="n"/>
      <c r="O51" s="39" t="n"/>
      <c r="P51" s="41">
        <f>IF(M51="","",MAX(0,M51-O51))</f>
        <v/>
      </c>
      <c r="Q51" s="39" t="n"/>
      <c r="R51" s="41">
        <f>IF(OR(Q51="",M51=""),"",Q51-M51)</f>
        <v/>
      </c>
      <c r="S51" s="21">
        <f>IF(M51="","",IF(P51=0,"Paid",IF(O51=0,"To be paid","Part-paid")))</f>
        <v/>
      </c>
      <c r="T51" s="12" t="n"/>
    </row>
    <row r="52" ht="28" customHeight="1">
      <c r="A52" s="11" t="n"/>
      <c r="B52" s="11" t="n"/>
      <c r="C52" s="12" t="n"/>
      <c r="D52" s="12" t="n"/>
      <c r="E52" s="11" t="n"/>
      <c r="F52" s="38" t="n"/>
      <c r="G52" s="14" t="n"/>
      <c r="H52" s="11" t="n"/>
      <c r="I52" s="39" t="n"/>
      <c r="J52" s="16">
        <f>IF(B52="","",IFERROR(VLOOKUP(B52,'Setup &amp; Rates'!$A$5:$B$13,2,FALSE),0))</f>
        <v/>
      </c>
      <c r="K52" s="40">
        <f>IF(L52="","",L52*J52)</f>
        <v/>
      </c>
      <c r="L52" s="40">
        <f>IF(OR(G52="",I52=""),"",G52*I52)</f>
        <v/>
      </c>
      <c r="M52" s="40">
        <f>IF(L52="","",L52+K52)</f>
        <v/>
      </c>
      <c r="N52" s="11" t="n"/>
      <c r="O52" s="39" t="n"/>
      <c r="P52" s="40">
        <f>IF(M52="","",MAX(0,M52-O52))</f>
        <v/>
      </c>
      <c r="Q52" s="39" t="n"/>
      <c r="R52" s="40">
        <f>IF(OR(Q52="",M52=""),"",Q52-M52)</f>
        <v/>
      </c>
      <c r="S52" s="18">
        <f>IF(M52="","",IF(P52=0,"Paid",IF(O52=0,"To be paid","Part-paid")))</f>
        <v/>
      </c>
      <c r="T52" s="12" t="n"/>
    </row>
    <row r="53" ht="28" customHeight="1">
      <c r="A53" s="11" t="n"/>
      <c r="B53" s="11" t="n"/>
      <c r="C53" s="12" t="n"/>
      <c r="D53" s="12" t="n"/>
      <c r="E53" s="11" t="n"/>
      <c r="F53" s="38" t="n"/>
      <c r="G53" s="14" t="n"/>
      <c r="H53" s="11" t="n"/>
      <c r="I53" s="39" t="n"/>
      <c r="J53" s="19">
        <f>IF(B53="","",IFERROR(VLOOKUP(B53,'Setup &amp; Rates'!$A$5:$B$13,2,FALSE),0))</f>
        <v/>
      </c>
      <c r="K53" s="41">
        <f>IF(L53="","",L53*J53)</f>
        <v/>
      </c>
      <c r="L53" s="41">
        <f>IF(OR(G53="",I53=""),"",G53*I53)</f>
        <v/>
      </c>
      <c r="M53" s="41">
        <f>IF(L53="","",L53+K53)</f>
        <v/>
      </c>
      <c r="N53" s="11" t="n"/>
      <c r="O53" s="39" t="n"/>
      <c r="P53" s="41">
        <f>IF(M53="","",MAX(0,M53-O53))</f>
        <v/>
      </c>
      <c r="Q53" s="39" t="n"/>
      <c r="R53" s="41">
        <f>IF(OR(Q53="",M53=""),"",Q53-M53)</f>
        <v/>
      </c>
      <c r="S53" s="21">
        <f>IF(M53="","",IF(P53=0,"Paid",IF(O53=0,"To be paid","Part-paid")))</f>
        <v/>
      </c>
      <c r="T53" s="12" t="n"/>
    </row>
    <row r="54" ht="28" customHeight="1">
      <c r="A54" s="11" t="n"/>
      <c r="B54" s="11" t="n"/>
      <c r="C54" s="12" t="n"/>
      <c r="D54" s="12" t="n"/>
      <c r="E54" s="11" t="n"/>
      <c r="F54" s="38" t="n"/>
      <c r="G54" s="14" t="n"/>
      <c r="H54" s="11" t="n"/>
      <c r="I54" s="39" t="n"/>
      <c r="J54" s="16">
        <f>IF(B54="","",IFERROR(VLOOKUP(B54,'Setup &amp; Rates'!$A$5:$B$13,2,FALSE),0))</f>
        <v/>
      </c>
      <c r="K54" s="40">
        <f>IF(L54="","",L54*J54)</f>
        <v/>
      </c>
      <c r="L54" s="40">
        <f>IF(OR(G54="",I54=""),"",G54*I54)</f>
        <v/>
      </c>
      <c r="M54" s="40">
        <f>IF(L54="","",L54+K54)</f>
        <v/>
      </c>
      <c r="N54" s="11" t="n"/>
      <c r="O54" s="39" t="n"/>
      <c r="P54" s="40">
        <f>IF(M54="","",MAX(0,M54-O54))</f>
        <v/>
      </c>
      <c r="Q54" s="39" t="n"/>
      <c r="R54" s="40">
        <f>IF(OR(Q54="",M54=""),"",Q54-M54)</f>
        <v/>
      </c>
      <c r="S54" s="18">
        <f>IF(M54="","",IF(P54=0,"Paid",IF(O54=0,"To be paid","Part-paid")))</f>
        <v/>
      </c>
      <c r="T54" s="12" t="n"/>
    </row>
    <row r="55" ht="28" customHeight="1">
      <c r="A55" s="11" t="n"/>
      <c r="B55" s="11" t="n"/>
      <c r="C55" s="12" t="n"/>
      <c r="D55" s="12" t="n"/>
      <c r="E55" s="11" t="n"/>
      <c r="F55" s="38" t="n"/>
      <c r="G55" s="14" t="n"/>
      <c r="H55" s="11" t="n"/>
      <c r="I55" s="39" t="n"/>
      <c r="J55" s="19">
        <f>IF(B55="","",IFERROR(VLOOKUP(B55,'Setup &amp; Rates'!$A$5:$B$13,2,FALSE),0))</f>
        <v/>
      </c>
      <c r="K55" s="41">
        <f>IF(L55="","",L55*J55)</f>
        <v/>
      </c>
      <c r="L55" s="41">
        <f>IF(OR(G55="",I55=""),"",G55*I55)</f>
        <v/>
      </c>
      <c r="M55" s="41">
        <f>IF(L55="","",L55+K55)</f>
        <v/>
      </c>
      <c r="N55" s="11" t="n"/>
      <c r="O55" s="39" t="n"/>
      <c r="P55" s="41">
        <f>IF(M55="","",MAX(0,M55-O55))</f>
        <v/>
      </c>
      <c r="Q55" s="39" t="n"/>
      <c r="R55" s="41">
        <f>IF(OR(Q55="",M55=""),"",Q55-M55)</f>
        <v/>
      </c>
      <c r="S55" s="21">
        <f>IF(M55="","",IF(P55=0,"Paid",IF(O55=0,"To be paid","Part-paid")))</f>
        <v/>
      </c>
      <c r="T55" s="12" t="n"/>
    </row>
    <row r="56" ht="28" customHeight="1">
      <c r="A56" s="11" t="n"/>
      <c r="B56" s="11" t="n"/>
      <c r="C56" s="12" t="n"/>
      <c r="D56" s="12" t="n"/>
      <c r="E56" s="11" t="n"/>
      <c r="F56" s="38" t="n"/>
      <c r="G56" s="14" t="n"/>
      <c r="H56" s="11" t="n"/>
      <c r="I56" s="39" t="n"/>
      <c r="J56" s="16">
        <f>IF(B56="","",IFERROR(VLOOKUP(B56,'Setup &amp; Rates'!$A$5:$B$13,2,FALSE),0))</f>
        <v/>
      </c>
      <c r="K56" s="40">
        <f>IF(L56="","",L56*J56)</f>
        <v/>
      </c>
      <c r="L56" s="40">
        <f>IF(OR(G56="",I56=""),"",G56*I56)</f>
        <v/>
      </c>
      <c r="M56" s="40">
        <f>IF(L56="","",L56+K56)</f>
        <v/>
      </c>
      <c r="N56" s="11" t="n"/>
      <c r="O56" s="39" t="n"/>
      <c r="P56" s="40">
        <f>IF(M56="","",MAX(0,M56-O56))</f>
        <v/>
      </c>
      <c r="Q56" s="39" t="n"/>
      <c r="R56" s="40">
        <f>IF(OR(Q56="",M56=""),"",Q56-M56)</f>
        <v/>
      </c>
      <c r="S56" s="18">
        <f>IF(M56="","",IF(P56=0,"Paid",IF(O56=0,"To be paid","Part-paid")))</f>
        <v/>
      </c>
      <c r="T56" s="12" t="n"/>
    </row>
    <row r="57" ht="28" customHeight="1">
      <c r="A57" s="11" t="n"/>
      <c r="B57" s="11" t="n"/>
      <c r="C57" s="12" t="n"/>
      <c r="D57" s="12" t="n"/>
      <c r="E57" s="11" t="n"/>
      <c r="F57" s="38" t="n"/>
      <c r="G57" s="14" t="n"/>
      <c r="H57" s="11" t="n"/>
      <c r="I57" s="39" t="n"/>
      <c r="J57" s="19">
        <f>IF(B57="","",IFERROR(VLOOKUP(B57,'Setup &amp; Rates'!$A$5:$B$13,2,FALSE),0))</f>
        <v/>
      </c>
      <c r="K57" s="41">
        <f>IF(L57="","",L57*J57)</f>
        <v/>
      </c>
      <c r="L57" s="41">
        <f>IF(OR(G57="",I57=""),"",G57*I57)</f>
        <v/>
      </c>
      <c r="M57" s="41">
        <f>IF(L57="","",L57+K57)</f>
        <v/>
      </c>
      <c r="N57" s="11" t="n"/>
      <c r="O57" s="39" t="n"/>
      <c r="P57" s="41">
        <f>IF(M57="","",MAX(0,M57-O57))</f>
        <v/>
      </c>
      <c r="Q57" s="39" t="n"/>
      <c r="R57" s="41">
        <f>IF(OR(Q57="",M57=""),"",Q57-M57)</f>
        <v/>
      </c>
      <c r="S57" s="21">
        <f>IF(M57="","",IF(P57=0,"Paid",IF(O57=0,"To be paid","Part-paid")))</f>
        <v/>
      </c>
      <c r="T57" s="12" t="n"/>
    </row>
    <row r="58" ht="28" customHeight="1">
      <c r="A58" s="11" t="n"/>
      <c r="B58" s="11" t="n"/>
      <c r="C58" s="12" t="n"/>
      <c r="D58" s="12" t="n"/>
      <c r="E58" s="11" t="n"/>
      <c r="F58" s="38" t="n"/>
      <c r="G58" s="14" t="n"/>
      <c r="H58" s="11" t="n"/>
      <c r="I58" s="39" t="n"/>
      <c r="J58" s="16">
        <f>IF(B58="","",IFERROR(VLOOKUP(B58,'Setup &amp; Rates'!$A$5:$B$13,2,FALSE),0))</f>
        <v/>
      </c>
      <c r="K58" s="40">
        <f>IF(L58="","",L58*J58)</f>
        <v/>
      </c>
      <c r="L58" s="40">
        <f>IF(OR(G58="",I58=""),"",G58*I58)</f>
        <v/>
      </c>
      <c r="M58" s="40">
        <f>IF(L58="","",L58+K58)</f>
        <v/>
      </c>
      <c r="N58" s="11" t="n"/>
      <c r="O58" s="39" t="n"/>
      <c r="P58" s="40">
        <f>IF(M58="","",MAX(0,M58-O58))</f>
        <v/>
      </c>
      <c r="Q58" s="39" t="n"/>
      <c r="R58" s="40">
        <f>IF(OR(Q58="",M58=""),"",Q58-M58)</f>
        <v/>
      </c>
      <c r="S58" s="18">
        <f>IF(M58="","",IF(P58=0,"Paid",IF(O58=0,"To be paid","Part-paid")))</f>
        <v/>
      </c>
      <c r="T58" s="12" t="n"/>
    </row>
    <row r="59" ht="28" customHeight="1">
      <c r="A59" s="11" t="n"/>
      <c r="B59" s="11" t="n"/>
      <c r="C59" s="12" t="n"/>
      <c r="D59" s="12" t="n"/>
      <c r="E59" s="11" t="n"/>
      <c r="F59" s="38" t="n"/>
      <c r="G59" s="14" t="n"/>
      <c r="H59" s="11" t="n"/>
      <c r="I59" s="39" t="n"/>
      <c r="J59" s="19">
        <f>IF(B59="","",IFERROR(VLOOKUP(B59,'Setup &amp; Rates'!$A$5:$B$13,2,FALSE),0))</f>
        <v/>
      </c>
      <c r="K59" s="41">
        <f>IF(L59="","",L59*J59)</f>
        <v/>
      </c>
      <c r="L59" s="41">
        <f>IF(OR(G59="",I59=""),"",G59*I59)</f>
        <v/>
      </c>
      <c r="M59" s="41">
        <f>IF(L59="","",L59+K59)</f>
        <v/>
      </c>
      <c r="N59" s="11" t="n"/>
      <c r="O59" s="39" t="n"/>
      <c r="P59" s="41">
        <f>IF(M59="","",MAX(0,M59-O59))</f>
        <v/>
      </c>
      <c r="Q59" s="39" t="n"/>
      <c r="R59" s="41">
        <f>IF(OR(Q59="",M59=""),"",Q59-M59)</f>
        <v/>
      </c>
      <c r="S59" s="21">
        <f>IF(M59="","",IF(P59=0,"Paid",IF(O59=0,"To be paid","Part-paid")))</f>
        <v/>
      </c>
      <c r="T59" s="12" t="n"/>
    </row>
    <row r="60" ht="28" customHeight="1">
      <c r="A60" s="11" t="n"/>
      <c r="B60" s="11" t="n"/>
      <c r="C60" s="12" t="n"/>
      <c r="D60" s="12" t="n"/>
      <c r="E60" s="11" t="n"/>
      <c r="F60" s="38" t="n"/>
      <c r="G60" s="14" t="n"/>
      <c r="H60" s="11" t="n"/>
      <c r="I60" s="39" t="n"/>
      <c r="J60" s="16">
        <f>IF(B60="","",IFERROR(VLOOKUP(B60,'Setup &amp; Rates'!$A$5:$B$13,2,FALSE),0))</f>
        <v/>
      </c>
      <c r="K60" s="40">
        <f>IF(L60="","",L60*J60)</f>
        <v/>
      </c>
      <c r="L60" s="40">
        <f>IF(OR(G60="",I60=""),"",G60*I60)</f>
        <v/>
      </c>
      <c r="M60" s="40">
        <f>IF(L60="","",L60+K60)</f>
        <v/>
      </c>
      <c r="N60" s="11" t="n"/>
      <c r="O60" s="39" t="n"/>
      <c r="P60" s="40">
        <f>IF(M60="","",MAX(0,M60-O60))</f>
        <v/>
      </c>
      <c r="Q60" s="39" t="n"/>
      <c r="R60" s="40">
        <f>IF(OR(Q60="",M60=""),"",Q60-M60)</f>
        <v/>
      </c>
      <c r="S60" s="18">
        <f>IF(M60="","",IF(P60=0,"Paid",IF(O60=0,"To be paid","Part-paid")))</f>
        <v/>
      </c>
      <c r="T60" s="12" t="n"/>
    </row>
    <row r="61" ht="28" customHeight="1">
      <c r="A61" s="11" t="n"/>
      <c r="B61" s="11" t="n"/>
      <c r="C61" s="12" t="n"/>
      <c r="D61" s="12" t="n"/>
      <c r="E61" s="11" t="n"/>
      <c r="F61" s="38" t="n"/>
      <c r="G61" s="14" t="n"/>
      <c r="H61" s="11" t="n"/>
      <c r="I61" s="39" t="n"/>
      <c r="J61" s="19">
        <f>IF(B61="","",IFERROR(VLOOKUP(B61,'Setup &amp; Rates'!$A$5:$B$13,2,FALSE),0))</f>
        <v/>
      </c>
      <c r="K61" s="41">
        <f>IF(L61="","",L61*J61)</f>
        <v/>
      </c>
      <c r="L61" s="41">
        <f>IF(OR(G61="",I61=""),"",G61*I61)</f>
        <v/>
      </c>
      <c r="M61" s="41">
        <f>IF(L61="","",L61+K61)</f>
        <v/>
      </c>
      <c r="N61" s="11" t="n"/>
      <c r="O61" s="39" t="n"/>
      <c r="P61" s="41">
        <f>IF(M61="","",MAX(0,M61-O61))</f>
        <v/>
      </c>
      <c r="Q61" s="39" t="n"/>
      <c r="R61" s="41">
        <f>IF(OR(Q61="",M61=""),"",Q61-M61)</f>
        <v/>
      </c>
      <c r="S61" s="21">
        <f>IF(M61="","",IF(P61=0,"Paid",IF(O61=0,"To be paid","Part-paid")))</f>
        <v/>
      </c>
      <c r="T61" s="12" t="n"/>
    </row>
    <row r="62" ht="28" customHeight="1">
      <c r="A62" s="11" t="n"/>
      <c r="B62" s="11" t="n"/>
      <c r="C62" s="12" t="n"/>
      <c r="D62" s="12" t="n"/>
      <c r="E62" s="11" t="n"/>
      <c r="F62" s="38" t="n"/>
      <c r="G62" s="14" t="n"/>
      <c r="H62" s="11" t="n"/>
      <c r="I62" s="39" t="n"/>
      <c r="J62" s="16">
        <f>IF(B62="","",IFERROR(VLOOKUP(B62,'Setup &amp; Rates'!$A$5:$B$13,2,FALSE),0))</f>
        <v/>
      </c>
      <c r="K62" s="40">
        <f>IF(L62="","",L62*J62)</f>
        <v/>
      </c>
      <c r="L62" s="40">
        <f>IF(OR(G62="",I62=""),"",G62*I62)</f>
        <v/>
      </c>
      <c r="M62" s="40">
        <f>IF(L62="","",L62+K62)</f>
        <v/>
      </c>
      <c r="N62" s="11" t="n"/>
      <c r="O62" s="39" t="n"/>
      <c r="P62" s="40">
        <f>IF(M62="","",MAX(0,M62-O62))</f>
        <v/>
      </c>
      <c r="Q62" s="39" t="n"/>
      <c r="R62" s="40">
        <f>IF(OR(Q62="",M62=""),"",Q62-M62)</f>
        <v/>
      </c>
      <c r="S62" s="18">
        <f>IF(M62="","",IF(P62=0,"Paid",IF(O62=0,"To be paid","Part-paid")))</f>
        <v/>
      </c>
      <c r="T62" s="12" t="n"/>
    </row>
    <row r="63" ht="28" customHeight="1">
      <c r="A63" s="11" t="n"/>
      <c r="B63" s="11" t="n"/>
      <c r="C63" s="12" t="n"/>
      <c r="D63" s="12" t="n"/>
      <c r="E63" s="11" t="n"/>
      <c r="F63" s="38" t="n"/>
      <c r="G63" s="14" t="n"/>
      <c r="H63" s="11" t="n"/>
      <c r="I63" s="39" t="n"/>
      <c r="J63" s="19">
        <f>IF(B63="","",IFERROR(VLOOKUP(B63,'Setup &amp; Rates'!$A$5:$B$13,2,FALSE),0))</f>
        <v/>
      </c>
      <c r="K63" s="41">
        <f>IF(L63="","",L63*J63)</f>
        <v/>
      </c>
      <c r="L63" s="41">
        <f>IF(OR(G63="",I63=""),"",G63*I63)</f>
        <v/>
      </c>
      <c r="M63" s="41">
        <f>IF(L63="","",L63+K63)</f>
        <v/>
      </c>
      <c r="N63" s="11" t="n"/>
      <c r="O63" s="39" t="n"/>
      <c r="P63" s="41">
        <f>IF(M63="","",MAX(0,M63-O63))</f>
        <v/>
      </c>
      <c r="Q63" s="39" t="n"/>
      <c r="R63" s="41">
        <f>IF(OR(Q63="",M63=""),"",Q63-M63)</f>
        <v/>
      </c>
      <c r="S63" s="21">
        <f>IF(M63="","",IF(P63=0,"Paid",IF(O63=0,"To be paid","Part-paid")))</f>
        <v/>
      </c>
      <c r="T63" s="12" t="n"/>
    </row>
    <row r="64" ht="28" customHeight="1">
      <c r="A64" s="11" t="n"/>
      <c r="B64" s="11" t="n"/>
      <c r="C64" s="12" t="n"/>
      <c r="D64" s="12" t="n"/>
      <c r="E64" s="11" t="n"/>
      <c r="F64" s="38" t="n"/>
      <c r="G64" s="14" t="n"/>
      <c r="H64" s="11" t="n"/>
      <c r="I64" s="39" t="n"/>
      <c r="J64" s="16">
        <f>IF(B64="","",IFERROR(VLOOKUP(B64,'Setup &amp; Rates'!$A$5:$B$13,2,FALSE),0))</f>
        <v/>
      </c>
      <c r="K64" s="40">
        <f>IF(L64="","",L64*J64)</f>
        <v/>
      </c>
      <c r="L64" s="40">
        <f>IF(OR(G64="",I64=""),"",G64*I64)</f>
        <v/>
      </c>
      <c r="M64" s="40">
        <f>IF(L64="","",L64+K64)</f>
        <v/>
      </c>
      <c r="N64" s="11" t="n"/>
      <c r="O64" s="39" t="n"/>
      <c r="P64" s="40">
        <f>IF(M64="","",MAX(0,M64-O64))</f>
        <v/>
      </c>
      <c r="Q64" s="39" t="n"/>
      <c r="R64" s="40">
        <f>IF(OR(Q64="",M64=""),"",Q64-M64)</f>
        <v/>
      </c>
      <c r="S64" s="18">
        <f>IF(M64="","",IF(P64=0,"Paid",IF(O64=0,"To be paid","Part-paid")))</f>
        <v/>
      </c>
      <c r="T64" s="12" t="n"/>
    </row>
    <row r="65" ht="28" customHeight="1">
      <c r="A65" s="11" t="n"/>
      <c r="B65" s="11" t="n"/>
      <c r="C65" s="12" t="n"/>
      <c r="D65" s="12" t="n"/>
      <c r="E65" s="11" t="n"/>
      <c r="F65" s="38" t="n"/>
      <c r="G65" s="14" t="n"/>
      <c r="H65" s="11" t="n"/>
      <c r="I65" s="39" t="n"/>
      <c r="J65" s="19">
        <f>IF(B65="","",IFERROR(VLOOKUP(B65,'Setup &amp; Rates'!$A$5:$B$13,2,FALSE),0))</f>
        <v/>
      </c>
      <c r="K65" s="41">
        <f>IF(L65="","",L65*J65)</f>
        <v/>
      </c>
      <c r="L65" s="41">
        <f>IF(OR(G65="",I65=""),"",G65*I65)</f>
        <v/>
      </c>
      <c r="M65" s="41">
        <f>IF(L65="","",L65+K65)</f>
        <v/>
      </c>
      <c r="N65" s="11" t="n"/>
      <c r="O65" s="39" t="n"/>
      <c r="P65" s="41">
        <f>IF(M65="","",MAX(0,M65-O65))</f>
        <v/>
      </c>
      <c r="Q65" s="39" t="n"/>
      <c r="R65" s="41">
        <f>IF(OR(Q65="",M65=""),"",Q65-M65)</f>
        <v/>
      </c>
      <c r="S65" s="21">
        <f>IF(M65="","",IF(P65=0,"Paid",IF(O65=0,"To be paid","Part-paid")))</f>
        <v/>
      </c>
      <c r="T65" s="12" t="n"/>
    </row>
    <row r="66" ht="28" customHeight="1">
      <c r="A66" s="11" t="n"/>
      <c r="B66" s="11" t="n"/>
      <c r="C66" s="12" t="n"/>
      <c r="D66" s="12" t="n"/>
      <c r="E66" s="11" t="n"/>
      <c r="F66" s="38" t="n"/>
      <c r="G66" s="14" t="n"/>
      <c r="H66" s="11" t="n"/>
      <c r="I66" s="39" t="n"/>
      <c r="J66" s="16">
        <f>IF(B66="","",IFERROR(VLOOKUP(B66,'Setup &amp; Rates'!$A$5:$B$13,2,FALSE),0))</f>
        <v/>
      </c>
      <c r="K66" s="40">
        <f>IF(L66="","",L66*J66)</f>
        <v/>
      </c>
      <c r="L66" s="40">
        <f>IF(OR(G66="",I66=""),"",G66*I66)</f>
        <v/>
      </c>
      <c r="M66" s="40">
        <f>IF(L66="","",L66+K66)</f>
        <v/>
      </c>
      <c r="N66" s="11" t="n"/>
      <c r="O66" s="39" t="n"/>
      <c r="P66" s="40">
        <f>IF(M66="","",MAX(0,M66-O66))</f>
        <v/>
      </c>
      <c r="Q66" s="39" t="n"/>
      <c r="R66" s="40">
        <f>IF(OR(Q66="",M66=""),"",Q66-M66)</f>
        <v/>
      </c>
      <c r="S66" s="18">
        <f>IF(M66="","",IF(P66=0,"Paid",IF(O66=0,"To be paid","Part-paid")))</f>
        <v/>
      </c>
      <c r="T66" s="12" t="n"/>
    </row>
    <row r="67" ht="28" customHeight="1">
      <c r="A67" s="11" t="n"/>
      <c r="B67" s="11" t="n"/>
      <c r="C67" s="12" t="n"/>
      <c r="D67" s="12" t="n"/>
      <c r="E67" s="11" t="n"/>
      <c r="F67" s="38" t="n"/>
      <c r="G67" s="14" t="n"/>
      <c r="H67" s="11" t="n"/>
      <c r="I67" s="39" t="n"/>
      <c r="J67" s="19">
        <f>IF(B67="","",IFERROR(VLOOKUP(B67,'Setup &amp; Rates'!$A$5:$B$13,2,FALSE),0))</f>
        <v/>
      </c>
      <c r="K67" s="41">
        <f>IF(L67="","",L67*J67)</f>
        <v/>
      </c>
      <c r="L67" s="41">
        <f>IF(OR(G67="",I67=""),"",G67*I67)</f>
        <v/>
      </c>
      <c r="M67" s="41">
        <f>IF(L67="","",L67+K67)</f>
        <v/>
      </c>
      <c r="N67" s="11" t="n"/>
      <c r="O67" s="39" t="n"/>
      <c r="P67" s="41">
        <f>IF(M67="","",MAX(0,M67-O67))</f>
        <v/>
      </c>
      <c r="Q67" s="39" t="n"/>
      <c r="R67" s="41">
        <f>IF(OR(Q67="",M67=""),"",Q67-M67)</f>
        <v/>
      </c>
      <c r="S67" s="21">
        <f>IF(M67="","",IF(P67=0,"Paid",IF(O67=0,"To be paid","Part-paid")))</f>
        <v/>
      </c>
      <c r="T67" s="12" t="n"/>
    </row>
    <row r="68" ht="28" customHeight="1">
      <c r="A68" s="11" t="n"/>
      <c r="B68" s="11" t="n"/>
      <c r="C68" s="12" t="n"/>
      <c r="D68" s="12" t="n"/>
      <c r="E68" s="11" t="n"/>
      <c r="F68" s="38" t="n"/>
      <c r="G68" s="14" t="n"/>
      <c r="H68" s="11" t="n"/>
      <c r="I68" s="39" t="n"/>
      <c r="J68" s="16">
        <f>IF(B68="","",IFERROR(VLOOKUP(B68,'Setup &amp; Rates'!$A$5:$B$13,2,FALSE),0))</f>
        <v/>
      </c>
      <c r="K68" s="40">
        <f>IF(L68="","",L68*J68)</f>
        <v/>
      </c>
      <c r="L68" s="40">
        <f>IF(OR(G68="",I68=""),"",G68*I68)</f>
        <v/>
      </c>
      <c r="M68" s="40">
        <f>IF(L68="","",L68+K68)</f>
        <v/>
      </c>
      <c r="N68" s="11" t="n"/>
      <c r="O68" s="39" t="n"/>
      <c r="P68" s="40">
        <f>IF(M68="","",MAX(0,M68-O68))</f>
        <v/>
      </c>
      <c r="Q68" s="39" t="n"/>
      <c r="R68" s="40">
        <f>IF(OR(Q68="",M68=""),"",Q68-M68)</f>
        <v/>
      </c>
      <c r="S68" s="18">
        <f>IF(M68="","",IF(P68=0,"Paid",IF(O68=0,"To be paid","Part-paid")))</f>
        <v/>
      </c>
      <c r="T68" s="12" t="n"/>
    </row>
    <row r="69" ht="28" customHeight="1">
      <c r="A69" s="11" t="n"/>
      <c r="B69" s="11" t="n"/>
      <c r="C69" s="12" t="n"/>
      <c r="D69" s="12" t="n"/>
      <c r="E69" s="11" t="n"/>
      <c r="F69" s="38" t="n"/>
      <c r="G69" s="14" t="n"/>
      <c r="H69" s="11" t="n"/>
      <c r="I69" s="39" t="n"/>
      <c r="J69" s="19">
        <f>IF(B69="","",IFERROR(VLOOKUP(B69,'Setup &amp; Rates'!$A$5:$B$13,2,FALSE),0))</f>
        <v/>
      </c>
      <c r="K69" s="41">
        <f>IF(L69="","",L69*J69)</f>
        <v/>
      </c>
      <c r="L69" s="41">
        <f>IF(OR(G69="",I69=""),"",G69*I69)</f>
        <v/>
      </c>
      <c r="M69" s="41">
        <f>IF(L69="","",L69+K69)</f>
        <v/>
      </c>
      <c r="N69" s="11" t="n"/>
      <c r="O69" s="39" t="n"/>
      <c r="P69" s="41">
        <f>IF(M69="","",MAX(0,M69-O69))</f>
        <v/>
      </c>
      <c r="Q69" s="39" t="n"/>
      <c r="R69" s="41">
        <f>IF(OR(Q69="",M69=""),"",Q69-M69)</f>
        <v/>
      </c>
      <c r="S69" s="21">
        <f>IF(M69="","",IF(P69=0,"Paid",IF(O69=0,"To be paid","Part-paid")))</f>
        <v/>
      </c>
      <c r="T69" s="12" t="n"/>
    </row>
    <row r="70" ht="28" customHeight="1">
      <c r="A70" s="11" t="n"/>
      <c r="B70" s="11" t="n"/>
      <c r="C70" s="12" t="n"/>
      <c r="D70" s="12" t="n"/>
      <c r="E70" s="11" t="n"/>
      <c r="F70" s="38" t="n"/>
      <c r="G70" s="14" t="n"/>
      <c r="H70" s="11" t="n"/>
      <c r="I70" s="39" t="n"/>
      <c r="J70" s="16">
        <f>IF(B70="","",IFERROR(VLOOKUP(B70,'Setup &amp; Rates'!$A$5:$B$13,2,FALSE),0))</f>
        <v/>
      </c>
      <c r="K70" s="40">
        <f>IF(L70="","",L70*J70)</f>
        <v/>
      </c>
      <c r="L70" s="40">
        <f>IF(OR(G70="",I70=""),"",G70*I70)</f>
        <v/>
      </c>
      <c r="M70" s="40">
        <f>IF(L70="","",L70+K70)</f>
        <v/>
      </c>
      <c r="N70" s="11" t="n"/>
      <c r="O70" s="39" t="n"/>
      <c r="P70" s="40">
        <f>IF(M70="","",MAX(0,M70-O70))</f>
        <v/>
      </c>
      <c r="Q70" s="39" t="n"/>
      <c r="R70" s="40">
        <f>IF(OR(Q70="",M70=""),"",Q70-M70)</f>
        <v/>
      </c>
      <c r="S70" s="18">
        <f>IF(M70="","",IF(P70=0,"Paid",IF(O70=0,"To be paid","Part-paid")))</f>
        <v/>
      </c>
      <c r="T70" s="12" t="n"/>
    </row>
    <row r="71" ht="28" customHeight="1">
      <c r="A71" s="11" t="n"/>
      <c r="B71" s="11" t="n"/>
      <c r="C71" s="12" t="n"/>
      <c r="D71" s="12" t="n"/>
      <c r="E71" s="11" t="n"/>
      <c r="F71" s="38" t="n"/>
      <c r="G71" s="14" t="n"/>
      <c r="H71" s="11" t="n"/>
      <c r="I71" s="39" t="n"/>
      <c r="J71" s="19">
        <f>IF(B71="","",IFERROR(VLOOKUP(B71,'Setup &amp; Rates'!$A$5:$B$13,2,FALSE),0))</f>
        <v/>
      </c>
      <c r="K71" s="41">
        <f>IF(L71="","",L71*J71)</f>
        <v/>
      </c>
      <c r="L71" s="41">
        <f>IF(OR(G71="",I71=""),"",G71*I71)</f>
        <v/>
      </c>
      <c r="M71" s="41">
        <f>IF(L71="","",L71+K71)</f>
        <v/>
      </c>
      <c r="N71" s="11" t="n"/>
      <c r="O71" s="39" t="n"/>
      <c r="P71" s="41">
        <f>IF(M71="","",MAX(0,M71-O71))</f>
        <v/>
      </c>
      <c r="Q71" s="39" t="n"/>
      <c r="R71" s="41">
        <f>IF(OR(Q71="",M71=""),"",Q71-M71)</f>
        <v/>
      </c>
      <c r="S71" s="21">
        <f>IF(M71="","",IF(P71=0,"Paid",IF(O71=0,"To be paid","Part-paid")))</f>
        <v/>
      </c>
      <c r="T71" s="12" t="n"/>
    </row>
    <row r="72" ht="28" customHeight="1">
      <c r="A72" s="11" t="n"/>
      <c r="B72" s="11" t="n"/>
      <c r="C72" s="12" t="n"/>
      <c r="D72" s="12" t="n"/>
      <c r="E72" s="11" t="n"/>
      <c r="F72" s="38" t="n"/>
      <c r="G72" s="14" t="n"/>
      <c r="H72" s="11" t="n"/>
      <c r="I72" s="39" t="n"/>
      <c r="J72" s="16">
        <f>IF(B72="","",IFERROR(VLOOKUP(B72,'Setup &amp; Rates'!$A$5:$B$13,2,FALSE),0))</f>
        <v/>
      </c>
      <c r="K72" s="40">
        <f>IF(L72="","",L72*J72)</f>
        <v/>
      </c>
      <c r="L72" s="40">
        <f>IF(OR(G72="",I72=""),"",G72*I72)</f>
        <v/>
      </c>
      <c r="M72" s="40">
        <f>IF(L72="","",L72+K72)</f>
        <v/>
      </c>
      <c r="N72" s="11" t="n"/>
      <c r="O72" s="39" t="n"/>
      <c r="P72" s="40">
        <f>IF(M72="","",MAX(0,M72-O72))</f>
        <v/>
      </c>
      <c r="Q72" s="39" t="n"/>
      <c r="R72" s="40">
        <f>IF(OR(Q72="",M72=""),"",Q72-M72)</f>
        <v/>
      </c>
      <c r="S72" s="18">
        <f>IF(M72="","",IF(P72=0,"Paid",IF(O72=0,"To be paid","Part-paid")))</f>
        <v/>
      </c>
      <c r="T72" s="12" t="n"/>
    </row>
    <row r="73" ht="28" customHeight="1">
      <c r="A73" s="11" t="n"/>
      <c r="B73" s="11" t="n"/>
      <c r="C73" s="12" t="n"/>
      <c r="D73" s="12" t="n"/>
      <c r="E73" s="11" t="n"/>
      <c r="F73" s="38" t="n"/>
      <c r="G73" s="14" t="n"/>
      <c r="H73" s="11" t="n"/>
      <c r="I73" s="39" t="n"/>
      <c r="J73" s="19">
        <f>IF(B73="","",IFERROR(VLOOKUP(B73,'Setup &amp; Rates'!$A$5:$B$13,2,FALSE),0))</f>
        <v/>
      </c>
      <c r="K73" s="41">
        <f>IF(L73="","",L73*J73)</f>
        <v/>
      </c>
      <c r="L73" s="41">
        <f>IF(OR(G73="",I73=""),"",G73*I73)</f>
        <v/>
      </c>
      <c r="M73" s="41">
        <f>IF(L73="","",L73+K73)</f>
        <v/>
      </c>
      <c r="N73" s="11" t="n"/>
      <c r="O73" s="39" t="n"/>
      <c r="P73" s="41">
        <f>IF(M73="","",MAX(0,M73-O73))</f>
        <v/>
      </c>
      <c r="Q73" s="39" t="n"/>
      <c r="R73" s="41">
        <f>IF(OR(Q73="",M73=""),"",Q73-M73)</f>
        <v/>
      </c>
      <c r="S73" s="21">
        <f>IF(M73="","",IF(P73=0,"Paid",IF(O73=0,"To be paid","Part-paid")))</f>
        <v/>
      </c>
      <c r="T73" s="12" t="n"/>
    </row>
    <row r="74" ht="28" customHeight="1">
      <c r="A74" s="11" t="n"/>
      <c r="B74" s="11" t="n"/>
      <c r="C74" s="12" t="n"/>
      <c r="D74" s="12" t="n"/>
      <c r="E74" s="11" t="n"/>
      <c r="F74" s="38" t="n"/>
      <c r="G74" s="14" t="n"/>
      <c r="H74" s="11" t="n"/>
      <c r="I74" s="39" t="n"/>
      <c r="J74" s="16">
        <f>IF(B74="","",IFERROR(VLOOKUP(B74,'Setup &amp; Rates'!$A$5:$B$13,2,FALSE),0))</f>
        <v/>
      </c>
      <c r="K74" s="40">
        <f>IF(L74="","",L74*J74)</f>
        <v/>
      </c>
      <c r="L74" s="40">
        <f>IF(OR(G74="",I74=""),"",G74*I74)</f>
        <v/>
      </c>
      <c r="M74" s="40">
        <f>IF(L74="","",L74+K74)</f>
        <v/>
      </c>
      <c r="N74" s="11" t="n"/>
      <c r="O74" s="39" t="n"/>
      <c r="P74" s="40">
        <f>IF(M74="","",MAX(0,M74-O74))</f>
        <v/>
      </c>
      <c r="Q74" s="39" t="n"/>
      <c r="R74" s="40">
        <f>IF(OR(Q74="",M74=""),"",Q74-M74)</f>
        <v/>
      </c>
      <c r="S74" s="18">
        <f>IF(M74="","",IF(P74=0,"Paid",IF(O74=0,"To be paid","Part-paid")))</f>
        <v/>
      </c>
      <c r="T74" s="12" t="n"/>
    </row>
    <row r="75" ht="28" customHeight="1">
      <c r="A75" s="11" t="n"/>
      <c r="B75" s="11" t="n"/>
      <c r="C75" s="12" t="n"/>
      <c r="D75" s="12" t="n"/>
      <c r="E75" s="11" t="n"/>
      <c r="F75" s="38" t="n"/>
      <c r="G75" s="14" t="n"/>
      <c r="H75" s="11" t="n"/>
      <c r="I75" s="39" t="n"/>
      <c r="J75" s="19">
        <f>IF(B75="","",IFERROR(VLOOKUP(B75,'Setup &amp; Rates'!$A$5:$B$13,2,FALSE),0))</f>
        <v/>
      </c>
      <c r="K75" s="41">
        <f>IF(L75="","",L75*J75)</f>
        <v/>
      </c>
      <c r="L75" s="41">
        <f>IF(OR(G75="",I75=""),"",G75*I75)</f>
        <v/>
      </c>
      <c r="M75" s="41">
        <f>IF(L75="","",L75+K75)</f>
        <v/>
      </c>
      <c r="N75" s="11" t="n"/>
      <c r="O75" s="39" t="n"/>
      <c r="P75" s="41">
        <f>IF(M75="","",MAX(0,M75-O75))</f>
        <v/>
      </c>
      <c r="Q75" s="39" t="n"/>
      <c r="R75" s="41">
        <f>IF(OR(Q75="",M75=""),"",Q75-M75)</f>
        <v/>
      </c>
      <c r="S75" s="21">
        <f>IF(M75="","",IF(P75=0,"Paid",IF(O75=0,"To be paid","Part-paid")))</f>
        <v/>
      </c>
      <c r="T75" s="12" t="n"/>
    </row>
    <row r="76" ht="28" customHeight="1">
      <c r="A76" s="11" t="n"/>
      <c r="B76" s="11" t="n"/>
      <c r="C76" s="12" t="n"/>
      <c r="D76" s="12" t="n"/>
      <c r="E76" s="11" t="n"/>
      <c r="F76" s="38" t="n"/>
      <c r="G76" s="14" t="n"/>
      <c r="H76" s="11" t="n"/>
      <c r="I76" s="39" t="n"/>
      <c r="J76" s="16">
        <f>IF(B76="","",IFERROR(VLOOKUP(B76,'Setup &amp; Rates'!$A$5:$B$13,2,FALSE),0))</f>
        <v/>
      </c>
      <c r="K76" s="40">
        <f>IF(L76="","",L76*J76)</f>
        <v/>
      </c>
      <c r="L76" s="40">
        <f>IF(OR(G76="",I76=""),"",G76*I76)</f>
        <v/>
      </c>
      <c r="M76" s="40">
        <f>IF(L76="","",L76+K76)</f>
        <v/>
      </c>
      <c r="N76" s="11" t="n"/>
      <c r="O76" s="39" t="n"/>
      <c r="P76" s="40">
        <f>IF(M76="","",MAX(0,M76-O76))</f>
        <v/>
      </c>
      <c r="Q76" s="39" t="n"/>
      <c r="R76" s="40">
        <f>IF(OR(Q76="",M76=""),"",Q76-M76)</f>
        <v/>
      </c>
      <c r="S76" s="18">
        <f>IF(M76="","",IF(P76=0,"Paid",IF(O76=0,"To be paid","Part-paid")))</f>
        <v/>
      </c>
      <c r="T76" s="12" t="n"/>
    </row>
    <row r="77" ht="28" customHeight="1">
      <c r="A77" s="11" t="n"/>
      <c r="B77" s="11" t="n"/>
      <c r="C77" s="12" t="n"/>
      <c r="D77" s="12" t="n"/>
      <c r="E77" s="11" t="n"/>
      <c r="F77" s="38" t="n"/>
      <c r="G77" s="14" t="n"/>
      <c r="H77" s="11" t="n"/>
      <c r="I77" s="39" t="n"/>
      <c r="J77" s="19">
        <f>IF(B77="","",IFERROR(VLOOKUP(B77,'Setup &amp; Rates'!$A$5:$B$13,2,FALSE),0))</f>
        <v/>
      </c>
      <c r="K77" s="41">
        <f>IF(L77="","",L77*J77)</f>
        <v/>
      </c>
      <c r="L77" s="41">
        <f>IF(OR(G77="",I77=""),"",G77*I77)</f>
        <v/>
      </c>
      <c r="M77" s="41">
        <f>IF(L77="","",L77+K77)</f>
        <v/>
      </c>
      <c r="N77" s="11" t="n"/>
      <c r="O77" s="39" t="n"/>
      <c r="P77" s="41">
        <f>IF(M77="","",MAX(0,M77-O77))</f>
        <v/>
      </c>
      <c r="Q77" s="39" t="n"/>
      <c r="R77" s="41">
        <f>IF(OR(Q77="",M77=""),"",Q77-M77)</f>
        <v/>
      </c>
      <c r="S77" s="21">
        <f>IF(M77="","",IF(P77=0,"Paid",IF(O77=0,"To be paid","Part-paid")))</f>
        <v/>
      </c>
      <c r="T77" s="12" t="n"/>
    </row>
    <row r="78" ht="28" customHeight="1">
      <c r="A78" s="11" t="n"/>
      <c r="B78" s="11" t="n"/>
      <c r="C78" s="12" t="n"/>
      <c r="D78" s="12" t="n"/>
      <c r="E78" s="11" t="n"/>
      <c r="F78" s="38" t="n"/>
      <c r="G78" s="14" t="n"/>
      <c r="H78" s="11" t="n"/>
      <c r="I78" s="39" t="n"/>
      <c r="J78" s="16">
        <f>IF(B78="","",IFERROR(VLOOKUP(B78,'Setup &amp; Rates'!$A$5:$B$13,2,FALSE),0))</f>
        <v/>
      </c>
      <c r="K78" s="40">
        <f>IF(L78="","",L78*J78)</f>
        <v/>
      </c>
      <c r="L78" s="40">
        <f>IF(OR(G78="",I78=""),"",G78*I78)</f>
        <v/>
      </c>
      <c r="M78" s="40">
        <f>IF(L78="","",L78+K78)</f>
        <v/>
      </c>
      <c r="N78" s="11" t="n"/>
      <c r="O78" s="39" t="n"/>
      <c r="P78" s="40">
        <f>IF(M78="","",MAX(0,M78-O78))</f>
        <v/>
      </c>
      <c r="Q78" s="39" t="n"/>
      <c r="R78" s="40">
        <f>IF(OR(Q78="",M78=""),"",Q78-M78)</f>
        <v/>
      </c>
      <c r="S78" s="18">
        <f>IF(M78="","",IF(P78=0,"Paid",IF(O78=0,"To be paid","Part-paid")))</f>
        <v/>
      </c>
      <c r="T78" s="12" t="n"/>
    </row>
    <row r="79" ht="28" customHeight="1">
      <c r="A79" s="11" t="n"/>
      <c r="B79" s="11" t="n"/>
      <c r="C79" s="12" t="n"/>
      <c r="D79" s="12" t="n"/>
      <c r="E79" s="11" t="n"/>
      <c r="F79" s="38" t="n"/>
      <c r="G79" s="14" t="n"/>
      <c r="H79" s="11" t="n"/>
      <c r="I79" s="39" t="n"/>
      <c r="J79" s="19">
        <f>IF(B79="","",IFERROR(VLOOKUP(B79,'Setup &amp; Rates'!$A$5:$B$13,2,FALSE),0))</f>
        <v/>
      </c>
      <c r="K79" s="41">
        <f>IF(L79="","",L79*J79)</f>
        <v/>
      </c>
      <c r="L79" s="41">
        <f>IF(OR(G79="",I79=""),"",G79*I79)</f>
        <v/>
      </c>
      <c r="M79" s="41">
        <f>IF(L79="","",L79+K79)</f>
        <v/>
      </c>
      <c r="N79" s="11" t="n"/>
      <c r="O79" s="39" t="n"/>
      <c r="P79" s="41">
        <f>IF(M79="","",MAX(0,M79-O79))</f>
        <v/>
      </c>
      <c r="Q79" s="39" t="n"/>
      <c r="R79" s="41">
        <f>IF(OR(Q79="",M79=""),"",Q79-M79)</f>
        <v/>
      </c>
      <c r="S79" s="21">
        <f>IF(M79="","",IF(P79=0,"Paid",IF(O79=0,"To be paid","Part-paid")))</f>
        <v/>
      </c>
      <c r="T79" s="12" t="n"/>
    </row>
    <row r="80" ht="28" customHeight="1">
      <c r="A80" s="11" t="n"/>
      <c r="B80" s="11" t="n"/>
      <c r="C80" s="12" t="n"/>
      <c r="D80" s="12" t="n"/>
      <c r="E80" s="11" t="n"/>
      <c r="F80" s="38" t="n"/>
      <c r="G80" s="14" t="n"/>
      <c r="H80" s="11" t="n"/>
      <c r="I80" s="39" t="n"/>
      <c r="J80" s="16">
        <f>IF(B80="","",IFERROR(VLOOKUP(B80,'Setup &amp; Rates'!$A$5:$B$13,2,FALSE),0))</f>
        <v/>
      </c>
      <c r="K80" s="40">
        <f>IF(L80="","",L80*J80)</f>
        <v/>
      </c>
      <c r="L80" s="40">
        <f>IF(OR(G80="",I80=""),"",G80*I80)</f>
        <v/>
      </c>
      <c r="M80" s="40">
        <f>IF(L80="","",L80+K80)</f>
        <v/>
      </c>
      <c r="N80" s="11" t="n"/>
      <c r="O80" s="39" t="n"/>
      <c r="P80" s="40">
        <f>IF(M80="","",MAX(0,M80-O80))</f>
        <v/>
      </c>
      <c r="Q80" s="39" t="n"/>
      <c r="R80" s="40">
        <f>IF(OR(Q80="",M80=""),"",Q80-M80)</f>
        <v/>
      </c>
      <c r="S80" s="18">
        <f>IF(M80="","",IF(P80=0,"Paid",IF(O80=0,"To be paid","Part-paid")))</f>
        <v/>
      </c>
      <c r="T80" s="12" t="n"/>
    </row>
    <row r="81" ht="28" customHeight="1">
      <c r="A81" s="11" t="n"/>
      <c r="B81" s="11" t="n"/>
      <c r="C81" s="12" t="n"/>
      <c r="D81" s="12" t="n"/>
      <c r="E81" s="11" t="n"/>
      <c r="F81" s="38" t="n"/>
      <c r="G81" s="14" t="n"/>
      <c r="H81" s="11" t="n"/>
      <c r="I81" s="39" t="n"/>
      <c r="J81" s="19">
        <f>IF(B81="","",IFERROR(VLOOKUP(B81,'Setup &amp; Rates'!$A$5:$B$13,2,FALSE),0))</f>
        <v/>
      </c>
      <c r="K81" s="41">
        <f>IF(L81="","",L81*J81)</f>
        <v/>
      </c>
      <c r="L81" s="41">
        <f>IF(OR(G81="",I81=""),"",G81*I81)</f>
        <v/>
      </c>
      <c r="M81" s="41">
        <f>IF(L81="","",L81+K81)</f>
        <v/>
      </c>
      <c r="N81" s="11" t="n"/>
      <c r="O81" s="39" t="n"/>
      <c r="P81" s="41">
        <f>IF(M81="","",MAX(0,M81-O81))</f>
        <v/>
      </c>
      <c r="Q81" s="39" t="n"/>
      <c r="R81" s="41">
        <f>IF(OR(Q81="",M81=""),"",Q81-M81)</f>
        <v/>
      </c>
      <c r="S81" s="21">
        <f>IF(M81="","",IF(P81=0,"Paid",IF(O81=0,"To be paid","Part-paid")))</f>
        <v/>
      </c>
      <c r="T81" s="12" t="n"/>
    </row>
    <row r="82" ht="28" customHeight="1">
      <c r="A82" s="11" t="n"/>
      <c r="B82" s="11" t="n"/>
      <c r="C82" s="12" t="n"/>
      <c r="D82" s="12" t="n"/>
      <c r="E82" s="11" t="n"/>
      <c r="F82" s="38" t="n"/>
      <c r="G82" s="14" t="n"/>
      <c r="H82" s="11" t="n"/>
      <c r="I82" s="39" t="n"/>
      <c r="J82" s="16">
        <f>IF(B82="","",IFERROR(VLOOKUP(B82,'Setup &amp; Rates'!$A$5:$B$13,2,FALSE),0))</f>
        <v/>
      </c>
      <c r="K82" s="40">
        <f>IF(L82="","",L82*J82)</f>
        <v/>
      </c>
      <c r="L82" s="40">
        <f>IF(OR(G82="",I82=""),"",G82*I82)</f>
        <v/>
      </c>
      <c r="M82" s="40">
        <f>IF(L82="","",L82+K82)</f>
        <v/>
      </c>
      <c r="N82" s="11" t="n"/>
      <c r="O82" s="39" t="n"/>
      <c r="P82" s="40">
        <f>IF(M82="","",MAX(0,M82-O82))</f>
        <v/>
      </c>
      <c r="Q82" s="39" t="n"/>
      <c r="R82" s="40">
        <f>IF(OR(Q82="",M82=""),"",Q82-M82)</f>
        <v/>
      </c>
      <c r="S82" s="18">
        <f>IF(M82="","",IF(P82=0,"Paid",IF(O82=0,"To be paid","Part-paid")))</f>
        <v/>
      </c>
      <c r="T82" s="12" t="n"/>
    </row>
    <row r="83" ht="28" customHeight="1">
      <c r="A83" s="11" t="n"/>
      <c r="B83" s="11" t="n"/>
      <c r="C83" s="12" t="n"/>
      <c r="D83" s="12" t="n"/>
      <c r="E83" s="11" t="n"/>
      <c r="F83" s="38" t="n"/>
      <c r="G83" s="14" t="n"/>
      <c r="H83" s="11" t="n"/>
      <c r="I83" s="39" t="n"/>
      <c r="J83" s="19">
        <f>IF(B83="","",IFERROR(VLOOKUP(B83,'Setup &amp; Rates'!$A$5:$B$13,2,FALSE),0))</f>
        <v/>
      </c>
      <c r="K83" s="41">
        <f>IF(L83="","",L83*J83)</f>
        <v/>
      </c>
      <c r="L83" s="41">
        <f>IF(OR(G83="",I83=""),"",G83*I83)</f>
        <v/>
      </c>
      <c r="M83" s="41">
        <f>IF(L83="","",L83+K83)</f>
        <v/>
      </c>
      <c r="N83" s="11" t="n"/>
      <c r="O83" s="39" t="n"/>
      <c r="P83" s="41">
        <f>IF(M83="","",MAX(0,M83-O83))</f>
        <v/>
      </c>
      <c r="Q83" s="39" t="n"/>
      <c r="R83" s="41">
        <f>IF(OR(Q83="",M83=""),"",Q83-M83)</f>
        <v/>
      </c>
      <c r="S83" s="21">
        <f>IF(M83="","",IF(P83=0,"Paid",IF(O83=0,"To be paid","Part-paid")))</f>
        <v/>
      </c>
      <c r="T83" s="12" t="n"/>
    </row>
    <row r="84" ht="28" customHeight="1">
      <c r="A84" s="11" t="n"/>
      <c r="B84" s="11" t="n"/>
      <c r="C84" s="12" t="n"/>
      <c r="D84" s="12" t="n"/>
      <c r="E84" s="11" t="n"/>
      <c r="F84" s="38" t="n"/>
      <c r="G84" s="14" t="n"/>
      <c r="H84" s="11" t="n"/>
      <c r="I84" s="39" t="n"/>
      <c r="J84" s="16">
        <f>IF(B84="","",IFERROR(VLOOKUP(B84,'Setup &amp; Rates'!$A$5:$B$13,2,FALSE),0))</f>
        <v/>
      </c>
      <c r="K84" s="40">
        <f>IF(L84="","",L84*J84)</f>
        <v/>
      </c>
      <c r="L84" s="40">
        <f>IF(OR(G84="",I84=""),"",G84*I84)</f>
        <v/>
      </c>
      <c r="M84" s="40">
        <f>IF(L84="","",L84+K84)</f>
        <v/>
      </c>
      <c r="N84" s="11" t="n"/>
      <c r="O84" s="39" t="n"/>
      <c r="P84" s="40">
        <f>IF(M84="","",MAX(0,M84-O84))</f>
        <v/>
      </c>
      <c r="Q84" s="39" t="n"/>
      <c r="R84" s="40">
        <f>IF(OR(Q84="",M84=""),"",Q84-M84)</f>
        <v/>
      </c>
      <c r="S84" s="18">
        <f>IF(M84="","",IF(P84=0,"Paid",IF(O84=0,"To be paid","Part-paid")))</f>
        <v/>
      </c>
      <c r="T84" s="12" t="n"/>
    </row>
    <row r="85" ht="28" customHeight="1">
      <c r="A85" s="11" t="n"/>
      <c r="B85" s="11" t="n"/>
      <c r="C85" s="12" t="n"/>
      <c r="D85" s="12" t="n"/>
      <c r="E85" s="11" t="n"/>
      <c r="F85" s="38" t="n"/>
      <c r="G85" s="14" t="n"/>
      <c r="H85" s="11" t="n"/>
      <c r="I85" s="39" t="n"/>
      <c r="J85" s="19">
        <f>IF(B85="","",IFERROR(VLOOKUP(B85,'Setup &amp; Rates'!$A$5:$B$13,2,FALSE),0))</f>
        <v/>
      </c>
      <c r="K85" s="41">
        <f>IF(L85="","",L85*J85)</f>
        <v/>
      </c>
      <c r="L85" s="41">
        <f>IF(OR(G85="",I85=""),"",G85*I85)</f>
        <v/>
      </c>
      <c r="M85" s="41">
        <f>IF(L85="","",L85+K85)</f>
        <v/>
      </c>
      <c r="N85" s="11" t="n"/>
      <c r="O85" s="39" t="n"/>
      <c r="P85" s="41">
        <f>IF(M85="","",MAX(0,M85-O85))</f>
        <v/>
      </c>
      <c r="Q85" s="39" t="n"/>
      <c r="R85" s="41">
        <f>IF(OR(Q85="",M85=""),"",Q85-M85)</f>
        <v/>
      </c>
      <c r="S85" s="21">
        <f>IF(M85="","",IF(P85=0,"Paid",IF(O85=0,"To be paid","Part-paid")))</f>
        <v/>
      </c>
      <c r="T85" s="12" t="n"/>
    </row>
    <row r="86" ht="28" customHeight="1">
      <c r="A86" s="11" t="n"/>
      <c r="B86" s="11" t="n"/>
      <c r="C86" s="12" t="n"/>
      <c r="D86" s="12" t="n"/>
      <c r="E86" s="11" t="n"/>
      <c r="F86" s="38" t="n"/>
      <c r="G86" s="14" t="n"/>
      <c r="H86" s="11" t="n"/>
      <c r="I86" s="39" t="n"/>
      <c r="J86" s="16">
        <f>IF(B86="","",IFERROR(VLOOKUP(B86,'Setup &amp; Rates'!$A$5:$B$13,2,FALSE),0))</f>
        <v/>
      </c>
      <c r="K86" s="40">
        <f>IF(L86="","",L86*J86)</f>
        <v/>
      </c>
      <c r="L86" s="40">
        <f>IF(OR(G86="",I86=""),"",G86*I86)</f>
        <v/>
      </c>
      <c r="M86" s="40">
        <f>IF(L86="","",L86+K86)</f>
        <v/>
      </c>
      <c r="N86" s="11" t="n"/>
      <c r="O86" s="39" t="n"/>
      <c r="P86" s="40">
        <f>IF(M86="","",MAX(0,M86-O86))</f>
        <v/>
      </c>
      <c r="Q86" s="39" t="n"/>
      <c r="R86" s="40">
        <f>IF(OR(Q86="",M86=""),"",Q86-M86)</f>
        <v/>
      </c>
      <c r="S86" s="18">
        <f>IF(M86="","",IF(P86=0,"Paid",IF(O86=0,"To be paid","Part-paid")))</f>
        <v/>
      </c>
      <c r="T86" s="12" t="n"/>
    </row>
    <row r="87" ht="28" customHeight="1">
      <c r="A87" s="11" t="n"/>
      <c r="B87" s="11" t="n"/>
      <c r="C87" s="12" t="n"/>
      <c r="D87" s="12" t="n"/>
      <c r="E87" s="11" t="n"/>
      <c r="F87" s="38" t="n"/>
      <c r="G87" s="14" t="n"/>
      <c r="H87" s="11" t="n"/>
      <c r="I87" s="39" t="n"/>
      <c r="J87" s="19">
        <f>IF(B87="","",IFERROR(VLOOKUP(B87,'Setup &amp; Rates'!$A$5:$B$13,2,FALSE),0))</f>
        <v/>
      </c>
      <c r="K87" s="41">
        <f>IF(L87="","",L87*J87)</f>
        <v/>
      </c>
      <c r="L87" s="41">
        <f>IF(OR(G87="",I87=""),"",G87*I87)</f>
        <v/>
      </c>
      <c r="M87" s="41">
        <f>IF(L87="","",L87+K87)</f>
        <v/>
      </c>
      <c r="N87" s="11" t="n"/>
      <c r="O87" s="39" t="n"/>
      <c r="P87" s="41">
        <f>IF(M87="","",MAX(0,M87-O87))</f>
        <v/>
      </c>
      <c r="Q87" s="39" t="n"/>
      <c r="R87" s="41">
        <f>IF(OR(Q87="",M87=""),"",Q87-M87)</f>
        <v/>
      </c>
      <c r="S87" s="21">
        <f>IF(M87="","",IF(P87=0,"Paid",IF(O87=0,"To be paid","Part-paid")))</f>
        <v/>
      </c>
      <c r="T87" s="12" t="n"/>
    </row>
    <row r="88" ht="28" customHeight="1">
      <c r="A88" s="11" t="n"/>
      <c r="B88" s="11" t="n"/>
      <c r="C88" s="12" t="n"/>
      <c r="D88" s="12" t="n"/>
      <c r="E88" s="11" t="n"/>
      <c r="F88" s="38" t="n"/>
      <c r="G88" s="14" t="n"/>
      <c r="H88" s="11" t="n"/>
      <c r="I88" s="39" t="n"/>
      <c r="J88" s="16">
        <f>IF(B88="","",IFERROR(VLOOKUP(B88,'Setup &amp; Rates'!$A$5:$B$13,2,FALSE),0))</f>
        <v/>
      </c>
      <c r="K88" s="40">
        <f>IF(L88="","",L88*J88)</f>
        <v/>
      </c>
      <c r="L88" s="40">
        <f>IF(OR(G88="",I88=""),"",G88*I88)</f>
        <v/>
      </c>
      <c r="M88" s="40">
        <f>IF(L88="","",L88+K88)</f>
        <v/>
      </c>
      <c r="N88" s="11" t="n"/>
      <c r="O88" s="39" t="n"/>
      <c r="P88" s="40">
        <f>IF(M88="","",MAX(0,M88-O88))</f>
        <v/>
      </c>
      <c r="Q88" s="39" t="n"/>
      <c r="R88" s="40">
        <f>IF(OR(Q88="",M88=""),"",Q88-M88)</f>
        <v/>
      </c>
      <c r="S88" s="18">
        <f>IF(M88="","",IF(P88=0,"Paid",IF(O88=0,"To be paid","Part-paid")))</f>
        <v/>
      </c>
      <c r="T88" s="12" t="n"/>
    </row>
    <row r="89" ht="28" customHeight="1">
      <c r="A89" s="11" t="n"/>
      <c r="B89" s="11" t="n"/>
      <c r="C89" s="12" t="n"/>
      <c r="D89" s="12" t="n"/>
      <c r="E89" s="11" t="n"/>
      <c r="F89" s="38" t="n"/>
      <c r="G89" s="14" t="n"/>
      <c r="H89" s="11" t="n"/>
      <c r="I89" s="39" t="n"/>
      <c r="J89" s="19">
        <f>IF(B89="","",IFERROR(VLOOKUP(B89,'Setup &amp; Rates'!$A$5:$B$13,2,FALSE),0))</f>
        <v/>
      </c>
      <c r="K89" s="41">
        <f>IF(L89="","",L89*J89)</f>
        <v/>
      </c>
      <c r="L89" s="41">
        <f>IF(OR(G89="",I89=""),"",G89*I89)</f>
        <v/>
      </c>
      <c r="M89" s="41">
        <f>IF(L89="","",L89+K89)</f>
        <v/>
      </c>
      <c r="N89" s="11" t="n"/>
      <c r="O89" s="39" t="n"/>
      <c r="P89" s="41">
        <f>IF(M89="","",MAX(0,M89-O89))</f>
        <v/>
      </c>
      <c r="Q89" s="39" t="n"/>
      <c r="R89" s="41">
        <f>IF(OR(Q89="",M89=""),"",Q89-M89)</f>
        <v/>
      </c>
      <c r="S89" s="21">
        <f>IF(M89="","",IF(P89=0,"Paid",IF(O89=0,"To be paid","Part-paid")))</f>
        <v/>
      </c>
      <c r="T89" s="12" t="n"/>
    </row>
    <row r="90" ht="28" customHeight="1">
      <c r="A90" s="11" t="n"/>
      <c r="B90" s="11" t="n"/>
      <c r="C90" s="12" t="n"/>
      <c r="D90" s="12" t="n"/>
      <c r="E90" s="11" t="n"/>
      <c r="F90" s="38" t="n"/>
      <c r="G90" s="14" t="n"/>
      <c r="H90" s="11" t="n"/>
      <c r="I90" s="39" t="n"/>
      <c r="J90" s="16">
        <f>IF(B90="","",IFERROR(VLOOKUP(B90,'Setup &amp; Rates'!$A$5:$B$13,2,FALSE),0))</f>
        <v/>
      </c>
      <c r="K90" s="40">
        <f>IF(L90="","",L90*J90)</f>
        <v/>
      </c>
      <c r="L90" s="40">
        <f>IF(OR(G90="",I90=""),"",G90*I90)</f>
        <v/>
      </c>
      <c r="M90" s="40">
        <f>IF(L90="","",L90+K90)</f>
        <v/>
      </c>
      <c r="N90" s="11" t="n"/>
      <c r="O90" s="39" t="n"/>
      <c r="P90" s="40">
        <f>IF(M90="","",MAX(0,M90-O90))</f>
        <v/>
      </c>
      <c r="Q90" s="39" t="n"/>
      <c r="R90" s="40">
        <f>IF(OR(Q90="",M90=""),"",Q90-M90)</f>
        <v/>
      </c>
      <c r="S90" s="18">
        <f>IF(M90="","",IF(P90=0,"Paid",IF(O90=0,"To be paid","Part-paid")))</f>
        <v/>
      </c>
      <c r="T90" s="12" t="n"/>
    </row>
    <row r="91" ht="28" customHeight="1">
      <c r="A91" s="11" t="n"/>
      <c r="B91" s="11" t="n"/>
      <c r="C91" s="12" t="n"/>
      <c r="D91" s="12" t="n"/>
      <c r="E91" s="11" t="n"/>
      <c r="F91" s="38" t="n"/>
      <c r="G91" s="14" t="n"/>
      <c r="H91" s="11" t="n"/>
      <c r="I91" s="39" t="n"/>
      <c r="J91" s="19">
        <f>IF(B91="","",IFERROR(VLOOKUP(B91,'Setup &amp; Rates'!$A$5:$B$13,2,FALSE),0))</f>
        <v/>
      </c>
      <c r="K91" s="41">
        <f>IF(L91="","",L91*J91)</f>
        <v/>
      </c>
      <c r="L91" s="41">
        <f>IF(OR(G91="",I91=""),"",G91*I91)</f>
        <v/>
      </c>
      <c r="M91" s="41">
        <f>IF(L91="","",L91+K91)</f>
        <v/>
      </c>
      <c r="N91" s="11" t="n"/>
      <c r="O91" s="39" t="n"/>
      <c r="P91" s="41">
        <f>IF(M91="","",MAX(0,M91-O91))</f>
        <v/>
      </c>
      <c r="Q91" s="39" t="n"/>
      <c r="R91" s="41">
        <f>IF(OR(Q91="",M91=""),"",Q91-M91)</f>
        <v/>
      </c>
      <c r="S91" s="21">
        <f>IF(M91="","",IF(P91=0,"Paid",IF(O91=0,"To be paid","Part-paid")))</f>
        <v/>
      </c>
      <c r="T91" s="12" t="n"/>
    </row>
    <row r="92" ht="28" customHeight="1">
      <c r="A92" s="11" t="n"/>
      <c r="B92" s="11" t="n"/>
      <c r="C92" s="12" t="n"/>
      <c r="D92" s="12" t="n"/>
      <c r="E92" s="11" t="n"/>
      <c r="F92" s="38" t="n"/>
      <c r="G92" s="14" t="n"/>
      <c r="H92" s="11" t="n"/>
      <c r="I92" s="39" t="n"/>
      <c r="J92" s="16">
        <f>IF(B92="","",IFERROR(VLOOKUP(B92,'Setup &amp; Rates'!$A$5:$B$13,2,FALSE),0))</f>
        <v/>
      </c>
      <c r="K92" s="40">
        <f>IF(L92="","",L92*J92)</f>
        <v/>
      </c>
      <c r="L92" s="40">
        <f>IF(OR(G92="",I92=""),"",G92*I92)</f>
        <v/>
      </c>
      <c r="M92" s="40">
        <f>IF(L92="","",L92+K92)</f>
        <v/>
      </c>
      <c r="N92" s="11" t="n"/>
      <c r="O92" s="39" t="n"/>
      <c r="P92" s="40">
        <f>IF(M92="","",MAX(0,M92-O92))</f>
        <v/>
      </c>
      <c r="Q92" s="39" t="n"/>
      <c r="R92" s="40">
        <f>IF(OR(Q92="",M92=""),"",Q92-M92)</f>
        <v/>
      </c>
      <c r="S92" s="18">
        <f>IF(M92="","",IF(P92=0,"Paid",IF(O92=0,"To be paid","Part-paid")))</f>
        <v/>
      </c>
      <c r="T92" s="12" t="n"/>
    </row>
    <row r="93" ht="28" customHeight="1">
      <c r="A93" s="11" t="n"/>
      <c r="B93" s="11" t="n"/>
      <c r="C93" s="12" t="n"/>
      <c r="D93" s="12" t="n"/>
      <c r="E93" s="11" t="n"/>
      <c r="F93" s="38" t="n"/>
      <c r="G93" s="14" t="n"/>
      <c r="H93" s="11" t="n"/>
      <c r="I93" s="39" t="n"/>
      <c r="J93" s="19">
        <f>IF(B93="","",IFERROR(VLOOKUP(B93,'Setup &amp; Rates'!$A$5:$B$13,2,FALSE),0))</f>
        <v/>
      </c>
      <c r="K93" s="41">
        <f>IF(L93="","",L93*J93)</f>
        <v/>
      </c>
      <c r="L93" s="41">
        <f>IF(OR(G93="",I93=""),"",G93*I93)</f>
        <v/>
      </c>
      <c r="M93" s="41">
        <f>IF(L93="","",L93+K93)</f>
        <v/>
      </c>
      <c r="N93" s="11" t="n"/>
      <c r="O93" s="39" t="n"/>
      <c r="P93" s="41">
        <f>IF(M93="","",MAX(0,M93-O93))</f>
        <v/>
      </c>
      <c r="Q93" s="39" t="n"/>
      <c r="R93" s="41">
        <f>IF(OR(Q93="",M93=""),"",Q93-M93)</f>
        <v/>
      </c>
      <c r="S93" s="21">
        <f>IF(M93="","",IF(P93=0,"Paid",IF(O93=0,"To be paid","Part-paid")))</f>
        <v/>
      </c>
      <c r="T93" s="12" t="n"/>
    </row>
    <row r="94" ht="28" customHeight="1">
      <c r="A94" s="11" t="n"/>
      <c r="B94" s="11" t="n"/>
      <c r="C94" s="12" t="n"/>
      <c r="D94" s="12" t="n"/>
      <c r="E94" s="11" t="n"/>
      <c r="F94" s="38" t="n"/>
      <c r="G94" s="14" t="n"/>
      <c r="H94" s="11" t="n"/>
      <c r="I94" s="39" t="n"/>
      <c r="J94" s="16">
        <f>IF(B94="","",IFERROR(VLOOKUP(B94,'Setup &amp; Rates'!$A$5:$B$13,2,FALSE),0))</f>
        <v/>
      </c>
      <c r="K94" s="40">
        <f>IF(L94="","",L94*J94)</f>
        <v/>
      </c>
      <c r="L94" s="40">
        <f>IF(OR(G94="",I94=""),"",G94*I94)</f>
        <v/>
      </c>
      <c r="M94" s="40">
        <f>IF(L94="","",L94+K94)</f>
        <v/>
      </c>
      <c r="N94" s="11" t="n"/>
      <c r="O94" s="39" t="n"/>
      <c r="P94" s="40">
        <f>IF(M94="","",MAX(0,M94-O94))</f>
        <v/>
      </c>
      <c r="Q94" s="39" t="n"/>
      <c r="R94" s="40">
        <f>IF(OR(Q94="",M94=""),"",Q94-M94)</f>
        <v/>
      </c>
      <c r="S94" s="18">
        <f>IF(M94="","",IF(P94=0,"Paid",IF(O94=0,"To be paid","Part-paid")))</f>
        <v/>
      </c>
      <c r="T94" s="12" t="n"/>
    </row>
    <row r="95" ht="28" customHeight="1">
      <c r="A95" s="11" t="n"/>
      <c r="B95" s="11" t="n"/>
      <c r="C95" s="12" t="n"/>
      <c r="D95" s="12" t="n"/>
      <c r="E95" s="11" t="n"/>
      <c r="F95" s="38" t="n"/>
      <c r="G95" s="14" t="n"/>
      <c r="H95" s="11" t="n"/>
      <c r="I95" s="39" t="n"/>
      <c r="J95" s="19">
        <f>IF(B95="","",IFERROR(VLOOKUP(B95,'Setup &amp; Rates'!$A$5:$B$13,2,FALSE),0))</f>
        <v/>
      </c>
      <c r="K95" s="41">
        <f>IF(L95="","",L95*J95)</f>
        <v/>
      </c>
      <c r="L95" s="41">
        <f>IF(OR(G95="",I95=""),"",G95*I95)</f>
        <v/>
      </c>
      <c r="M95" s="41">
        <f>IF(L95="","",L95+K95)</f>
        <v/>
      </c>
      <c r="N95" s="11" t="n"/>
      <c r="O95" s="39" t="n"/>
      <c r="P95" s="41">
        <f>IF(M95="","",MAX(0,M95-O95))</f>
        <v/>
      </c>
      <c r="Q95" s="39" t="n"/>
      <c r="R95" s="41">
        <f>IF(OR(Q95="",M95=""),"",Q95-M95)</f>
        <v/>
      </c>
      <c r="S95" s="21">
        <f>IF(M95="","",IF(P95=0,"Paid",IF(O95=0,"To be paid","Part-paid")))</f>
        <v/>
      </c>
      <c r="T95" s="12" t="n"/>
    </row>
    <row r="96" ht="28" customHeight="1">
      <c r="A96" s="11" t="n"/>
      <c r="B96" s="11" t="n"/>
      <c r="C96" s="12" t="n"/>
      <c r="D96" s="12" t="n"/>
      <c r="E96" s="11" t="n"/>
      <c r="F96" s="38" t="n"/>
      <c r="G96" s="14" t="n"/>
      <c r="H96" s="11" t="n"/>
      <c r="I96" s="39" t="n"/>
      <c r="J96" s="16">
        <f>IF(B96="","",IFERROR(VLOOKUP(B96,'Setup &amp; Rates'!$A$5:$B$13,2,FALSE),0))</f>
        <v/>
      </c>
      <c r="K96" s="40">
        <f>IF(L96="","",L96*J96)</f>
        <v/>
      </c>
      <c r="L96" s="40">
        <f>IF(OR(G96="",I96=""),"",G96*I96)</f>
        <v/>
      </c>
      <c r="M96" s="40">
        <f>IF(L96="","",L96+K96)</f>
        <v/>
      </c>
      <c r="N96" s="11" t="n"/>
      <c r="O96" s="39" t="n"/>
      <c r="P96" s="40">
        <f>IF(M96="","",MAX(0,M96-O96))</f>
        <v/>
      </c>
      <c r="Q96" s="39" t="n"/>
      <c r="R96" s="40">
        <f>IF(OR(Q96="",M96=""),"",Q96-M96)</f>
        <v/>
      </c>
      <c r="S96" s="18">
        <f>IF(M96="","",IF(P96=0,"Paid",IF(O96=0,"To be paid","Part-paid")))</f>
        <v/>
      </c>
      <c r="T96" s="12" t="n"/>
    </row>
    <row r="97" ht="28" customHeight="1">
      <c r="A97" s="11" t="n"/>
      <c r="B97" s="11" t="n"/>
      <c r="C97" s="12" t="n"/>
      <c r="D97" s="12" t="n"/>
      <c r="E97" s="11" t="n"/>
      <c r="F97" s="38" t="n"/>
      <c r="G97" s="14" t="n"/>
      <c r="H97" s="11" t="n"/>
      <c r="I97" s="39" t="n"/>
      <c r="J97" s="19">
        <f>IF(B97="","",IFERROR(VLOOKUP(B97,'Setup &amp; Rates'!$A$5:$B$13,2,FALSE),0))</f>
        <v/>
      </c>
      <c r="K97" s="41">
        <f>IF(L97="","",L97*J97)</f>
        <v/>
      </c>
      <c r="L97" s="41">
        <f>IF(OR(G97="",I97=""),"",G97*I97)</f>
        <v/>
      </c>
      <c r="M97" s="41">
        <f>IF(L97="","",L97+K97)</f>
        <v/>
      </c>
      <c r="N97" s="11" t="n"/>
      <c r="O97" s="39" t="n"/>
      <c r="P97" s="41">
        <f>IF(M97="","",MAX(0,M97-O97))</f>
        <v/>
      </c>
      <c r="Q97" s="39" t="n"/>
      <c r="R97" s="41">
        <f>IF(OR(Q97="",M97=""),"",Q97-M97)</f>
        <v/>
      </c>
      <c r="S97" s="21">
        <f>IF(M97="","",IF(P97=0,"Paid",IF(O97=0,"To be paid","Part-paid")))</f>
        <v/>
      </c>
      <c r="T97" s="12" t="n"/>
    </row>
    <row r="98" ht="28" customHeight="1">
      <c r="A98" s="11" t="n"/>
      <c r="B98" s="11" t="n"/>
      <c r="C98" s="12" t="n"/>
      <c r="D98" s="12" t="n"/>
      <c r="E98" s="11" t="n"/>
      <c r="F98" s="38" t="n"/>
      <c r="G98" s="14" t="n"/>
      <c r="H98" s="11" t="n"/>
      <c r="I98" s="39" t="n"/>
      <c r="J98" s="16">
        <f>IF(B98="","",IFERROR(VLOOKUP(B98,'Setup &amp; Rates'!$A$5:$B$13,2,FALSE),0))</f>
        <v/>
      </c>
      <c r="K98" s="40">
        <f>IF(L98="","",L98*J98)</f>
        <v/>
      </c>
      <c r="L98" s="40">
        <f>IF(OR(G98="",I98=""),"",G98*I98)</f>
        <v/>
      </c>
      <c r="M98" s="40">
        <f>IF(L98="","",L98+K98)</f>
        <v/>
      </c>
      <c r="N98" s="11" t="n"/>
      <c r="O98" s="39" t="n"/>
      <c r="P98" s="40">
        <f>IF(M98="","",MAX(0,M98-O98))</f>
        <v/>
      </c>
      <c r="Q98" s="39" t="n"/>
      <c r="R98" s="40">
        <f>IF(OR(Q98="",M98=""),"",Q98-M98)</f>
        <v/>
      </c>
      <c r="S98" s="18">
        <f>IF(M98="","",IF(P98=0,"Paid",IF(O98=0,"To be paid","Part-paid")))</f>
        <v/>
      </c>
      <c r="T98" s="12" t="n"/>
    </row>
    <row r="99" ht="28" customHeight="1">
      <c r="A99" s="11" t="n"/>
      <c r="B99" s="11" t="n"/>
      <c r="C99" s="12" t="n"/>
      <c r="D99" s="12" t="n"/>
      <c r="E99" s="11" t="n"/>
      <c r="F99" s="38" t="n"/>
      <c r="G99" s="14" t="n"/>
      <c r="H99" s="11" t="n"/>
      <c r="I99" s="39" t="n"/>
      <c r="J99" s="19">
        <f>IF(B99="","",IFERROR(VLOOKUP(B99,'Setup &amp; Rates'!$A$5:$B$13,2,FALSE),0))</f>
        <v/>
      </c>
      <c r="K99" s="41">
        <f>IF(L99="","",L99*J99)</f>
        <v/>
      </c>
      <c r="L99" s="41">
        <f>IF(OR(G99="",I99=""),"",G99*I99)</f>
        <v/>
      </c>
      <c r="M99" s="41">
        <f>IF(L99="","",L99+K99)</f>
        <v/>
      </c>
      <c r="N99" s="11" t="n"/>
      <c r="O99" s="39" t="n"/>
      <c r="P99" s="41">
        <f>IF(M99="","",MAX(0,M99-O99))</f>
        <v/>
      </c>
      <c r="Q99" s="39" t="n"/>
      <c r="R99" s="41">
        <f>IF(OR(Q99="",M99=""),"",Q99-M99)</f>
        <v/>
      </c>
      <c r="S99" s="21">
        <f>IF(M99="","",IF(P99=0,"Paid",IF(O99=0,"To be paid","Part-paid")))</f>
        <v/>
      </c>
      <c r="T99" s="12" t="n"/>
    </row>
    <row r="100" ht="28" customHeight="1">
      <c r="A100" s="11" t="n"/>
      <c r="B100" s="11" t="n"/>
      <c r="C100" s="12" t="n"/>
      <c r="D100" s="12" t="n"/>
      <c r="E100" s="11" t="n"/>
      <c r="F100" s="38" t="n"/>
      <c r="G100" s="14" t="n"/>
      <c r="H100" s="11" t="n"/>
      <c r="I100" s="39" t="n"/>
      <c r="J100" s="16">
        <f>IF(B100="","",IFERROR(VLOOKUP(B100,'Setup &amp; Rates'!$A$5:$B$13,2,FALSE),0))</f>
        <v/>
      </c>
      <c r="K100" s="40">
        <f>IF(L100="","",L100*J100)</f>
        <v/>
      </c>
      <c r="L100" s="40">
        <f>IF(OR(G100="",I100=""),"",G100*I100)</f>
        <v/>
      </c>
      <c r="M100" s="40">
        <f>IF(L100="","",L100+K100)</f>
        <v/>
      </c>
      <c r="N100" s="11" t="n"/>
      <c r="O100" s="39" t="n"/>
      <c r="P100" s="40">
        <f>IF(M100="","",MAX(0,M100-O100))</f>
        <v/>
      </c>
      <c r="Q100" s="39" t="n"/>
      <c r="R100" s="40">
        <f>IF(OR(Q100="",M100=""),"",Q100-M100)</f>
        <v/>
      </c>
      <c r="S100" s="18">
        <f>IF(M100="","",IF(P100=0,"Paid",IF(O100=0,"To be paid","Part-paid")))</f>
        <v/>
      </c>
      <c r="T100" s="12" t="n"/>
    </row>
    <row r="101" ht="28" customHeight="1">
      <c r="A101" s="11" t="n"/>
      <c r="B101" s="11" t="n"/>
      <c r="C101" s="12" t="n"/>
      <c r="D101" s="12" t="n"/>
      <c r="E101" s="11" t="n"/>
      <c r="F101" s="38" t="n"/>
      <c r="G101" s="14" t="n"/>
      <c r="H101" s="11" t="n"/>
      <c r="I101" s="39" t="n"/>
      <c r="J101" s="19">
        <f>IF(B101="","",IFERROR(VLOOKUP(B101,'Setup &amp; Rates'!$A$5:$B$13,2,FALSE),0))</f>
        <v/>
      </c>
      <c r="K101" s="41">
        <f>IF(L101="","",L101*J101)</f>
        <v/>
      </c>
      <c r="L101" s="41">
        <f>IF(OR(G101="",I101=""),"",G101*I101)</f>
        <v/>
      </c>
      <c r="M101" s="41">
        <f>IF(L101="","",L101+K101)</f>
        <v/>
      </c>
      <c r="N101" s="11" t="n"/>
      <c r="O101" s="39" t="n"/>
      <c r="P101" s="41">
        <f>IF(M101="","",MAX(0,M101-O101))</f>
        <v/>
      </c>
      <c r="Q101" s="39" t="n"/>
      <c r="R101" s="41">
        <f>IF(OR(Q101="",M101=""),"",Q101-M101)</f>
        <v/>
      </c>
      <c r="S101" s="21">
        <f>IF(M101="","",IF(P101=0,"Paid",IF(O101=0,"To be paid","Part-paid")))</f>
        <v/>
      </c>
      <c r="T101" s="12" t="n"/>
    </row>
    <row r="102" ht="28" customHeight="1">
      <c r="A102" s="11" t="n"/>
      <c r="B102" s="11" t="n"/>
      <c r="C102" s="12" t="n"/>
      <c r="D102" s="12" t="n"/>
      <c r="E102" s="11" t="n"/>
      <c r="F102" s="38" t="n"/>
      <c r="G102" s="14" t="n"/>
      <c r="H102" s="11" t="n"/>
      <c r="I102" s="39" t="n"/>
      <c r="J102" s="16">
        <f>IF(B102="","",IFERROR(VLOOKUP(B102,'Setup &amp; Rates'!$A$5:$B$13,2,FALSE),0))</f>
        <v/>
      </c>
      <c r="K102" s="40">
        <f>IF(L102="","",L102*J102)</f>
        <v/>
      </c>
      <c r="L102" s="40">
        <f>IF(OR(G102="",I102=""),"",G102*I102)</f>
        <v/>
      </c>
      <c r="M102" s="40">
        <f>IF(L102="","",L102+K102)</f>
        <v/>
      </c>
      <c r="N102" s="11" t="n"/>
      <c r="O102" s="39" t="n"/>
      <c r="P102" s="40">
        <f>IF(M102="","",MAX(0,M102-O102))</f>
        <v/>
      </c>
      <c r="Q102" s="39" t="n"/>
      <c r="R102" s="40">
        <f>IF(OR(Q102="",M102=""),"",Q102-M102)</f>
        <v/>
      </c>
      <c r="S102" s="18">
        <f>IF(M102="","",IF(P102=0,"Paid",IF(O102=0,"To be paid","Part-paid")))</f>
        <v/>
      </c>
      <c r="T102" s="12" t="n"/>
    </row>
    <row r="103" ht="28" customHeight="1">
      <c r="A103" s="11" t="n"/>
      <c r="B103" s="11" t="n"/>
      <c r="C103" s="12" t="n"/>
      <c r="D103" s="12" t="n"/>
      <c r="E103" s="11" t="n"/>
      <c r="F103" s="38" t="n"/>
      <c r="G103" s="14" t="n"/>
      <c r="H103" s="11" t="n"/>
      <c r="I103" s="39" t="n"/>
      <c r="J103" s="19">
        <f>IF(B103="","",IFERROR(VLOOKUP(B103,'Setup &amp; Rates'!$A$5:$B$13,2,FALSE),0))</f>
        <v/>
      </c>
      <c r="K103" s="41">
        <f>IF(L103="","",L103*J103)</f>
        <v/>
      </c>
      <c r="L103" s="41">
        <f>IF(OR(G103="",I103=""),"",G103*I103)</f>
        <v/>
      </c>
      <c r="M103" s="41">
        <f>IF(L103="","",L103+K103)</f>
        <v/>
      </c>
      <c r="N103" s="11" t="n"/>
      <c r="O103" s="39" t="n"/>
      <c r="P103" s="41">
        <f>IF(M103="","",MAX(0,M103-O103))</f>
        <v/>
      </c>
      <c r="Q103" s="39" t="n"/>
      <c r="R103" s="41">
        <f>IF(OR(Q103="",M103=""),"",Q103-M103)</f>
        <v/>
      </c>
      <c r="S103" s="21">
        <f>IF(M103="","",IF(P103=0,"Paid",IF(O103=0,"To be paid","Part-paid")))</f>
        <v/>
      </c>
      <c r="T103" s="12" t="n"/>
    </row>
    <row r="104" ht="28" customHeight="1">
      <c r="A104" s="11" t="n"/>
      <c r="B104" s="11" t="n"/>
      <c r="C104" s="12" t="n"/>
      <c r="D104" s="12" t="n"/>
      <c r="E104" s="11" t="n"/>
      <c r="F104" s="38" t="n"/>
      <c r="G104" s="14" t="n"/>
      <c r="H104" s="11" t="n"/>
      <c r="I104" s="39" t="n"/>
      <c r="J104" s="16">
        <f>IF(B104="","",IFERROR(VLOOKUP(B104,'Setup &amp; Rates'!$A$5:$B$13,2,FALSE),0))</f>
        <v/>
      </c>
      <c r="K104" s="40">
        <f>IF(L104="","",L104*J104)</f>
        <v/>
      </c>
      <c r="L104" s="40">
        <f>IF(OR(G104="",I104=""),"",G104*I104)</f>
        <v/>
      </c>
      <c r="M104" s="40">
        <f>IF(L104="","",L104+K104)</f>
        <v/>
      </c>
      <c r="N104" s="11" t="n"/>
      <c r="O104" s="39" t="n"/>
      <c r="P104" s="40">
        <f>IF(M104="","",MAX(0,M104-O104))</f>
        <v/>
      </c>
      <c r="Q104" s="39" t="n"/>
      <c r="R104" s="40">
        <f>IF(OR(Q104="",M104=""),"",Q104-M104)</f>
        <v/>
      </c>
      <c r="S104" s="18">
        <f>IF(M104="","",IF(P104=0,"Paid",IF(O104=0,"To be paid","Part-paid")))</f>
        <v/>
      </c>
      <c r="T104" s="12" t="n"/>
    </row>
    <row r="105" ht="28" customHeight="1">
      <c r="A105" s="11" t="n"/>
      <c r="B105" s="11" t="n"/>
      <c r="C105" s="12" t="n"/>
      <c r="D105" s="12" t="n"/>
      <c r="E105" s="11" t="n"/>
      <c r="F105" s="38" t="n"/>
      <c r="G105" s="14" t="n"/>
      <c r="H105" s="11" t="n"/>
      <c r="I105" s="39" t="n"/>
      <c r="J105" s="19">
        <f>IF(B105="","",IFERROR(VLOOKUP(B105,'Setup &amp; Rates'!$A$5:$B$13,2,FALSE),0))</f>
        <v/>
      </c>
      <c r="K105" s="41">
        <f>IF(L105="","",L105*J105)</f>
        <v/>
      </c>
      <c r="L105" s="41">
        <f>IF(OR(G105="",I105=""),"",G105*I105)</f>
        <v/>
      </c>
      <c r="M105" s="41">
        <f>IF(L105="","",L105+K105)</f>
        <v/>
      </c>
      <c r="N105" s="11" t="n"/>
      <c r="O105" s="39" t="n"/>
      <c r="P105" s="41">
        <f>IF(M105="","",MAX(0,M105-O105))</f>
        <v/>
      </c>
      <c r="Q105" s="39" t="n"/>
      <c r="R105" s="41">
        <f>IF(OR(Q105="",M105=""),"",Q105-M105)</f>
        <v/>
      </c>
      <c r="S105" s="21">
        <f>IF(M105="","",IF(P105=0,"Paid",IF(O105=0,"To be paid","Part-paid")))</f>
        <v/>
      </c>
      <c r="T105" s="12" t="n"/>
    </row>
    <row r="106" ht="28" customHeight="1">
      <c r="A106" s="11" t="n"/>
      <c r="B106" s="11" t="n"/>
      <c r="C106" s="12" t="n"/>
      <c r="D106" s="12" t="n"/>
      <c r="E106" s="11" t="n"/>
      <c r="F106" s="38" t="n"/>
      <c r="G106" s="14" t="n"/>
      <c r="H106" s="11" t="n"/>
      <c r="I106" s="39" t="n"/>
      <c r="J106" s="16">
        <f>IF(B106="","",IFERROR(VLOOKUP(B106,'Setup &amp; Rates'!$A$5:$B$13,2,FALSE),0))</f>
        <v/>
      </c>
      <c r="K106" s="40">
        <f>IF(L106="","",L106*J106)</f>
        <v/>
      </c>
      <c r="L106" s="40">
        <f>IF(OR(G106="",I106=""),"",G106*I106)</f>
        <v/>
      </c>
      <c r="M106" s="40">
        <f>IF(L106="","",L106+K106)</f>
        <v/>
      </c>
      <c r="N106" s="11" t="n"/>
      <c r="O106" s="39" t="n"/>
      <c r="P106" s="40">
        <f>IF(M106="","",MAX(0,M106-O106))</f>
        <v/>
      </c>
      <c r="Q106" s="39" t="n"/>
      <c r="R106" s="40">
        <f>IF(OR(Q106="",M106=""),"",Q106-M106)</f>
        <v/>
      </c>
      <c r="S106" s="18">
        <f>IF(M106="","",IF(P106=0,"Paid",IF(O106=0,"To be paid","Part-paid")))</f>
        <v/>
      </c>
      <c r="T106" s="12" t="n"/>
    </row>
    <row r="107" ht="28" customHeight="1">
      <c r="A107" s="11" t="n"/>
      <c r="B107" s="11" t="n"/>
      <c r="C107" s="12" t="n"/>
      <c r="D107" s="12" t="n"/>
      <c r="E107" s="11" t="n"/>
      <c r="F107" s="38" t="n"/>
      <c r="G107" s="14" t="n"/>
      <c r="H107" s="11" t="n"/>
      <c r="I107" s="39" t="n"/>
      <c r="J107" s="19">
        <f>IF(B107="","",IFERROR(VLOOKUP(B107,'Setup &amp; Rates'!$A$5:$B$13,2,FALSE),0))</f>
        <v/>
      </c>
      <c r="K107" s="41">
        <f>IF(L107="","",L107*J107)</f>
        <v/>
      </c>
      <c r="L107" s="41">
        <f>IF(OR(G107="",I107=""),"",G107*I107)</f>
        <v/>
      </c>
      <c r="M107" s="41">
        <f>IF(L107="","",L107+K107)</f>
        <v/>
      </c>
      <c r="N107" s="11" t="n"/>
      <c r="O107" s="39" t="n"/>
      <c r="P107" s="41">
        <f>IF(M107="","",MAX(0,M107-O107))</f>
        <v/>
      </c>
      <c r="Q107" s="39" t="n"/>
      <c r="R107" s="41">
        <f>IF(OR(Q107="",M107=""),"",Q107-M107)</f>
        <v/>
      </c>
      <c r="S107" s="21">
        <f>IF(M107="","",IF(P107=0,"Paid",IF(O107=0,"To be paid","Part-paid")))</f>
        <v/>
      </c>
      <c r="T107" s="12" t="n"/>
    </row>
    <row r="108" ht="28" customHeight="1">
      <c r="A108" s="11" t="n"/>
      <c r="B108" s="11" t="n"/>
      <c r="C108" s="12" t="n"/>
      <c r="D108" s="12" t="n"/>
      <c r="E108" s="11" t="n"/>
      <c r="F108" s="38" t="n"/>
      <c r="G108" s="14" t="n"/>
      <c r="H108" s="11" t="n"/>
      <c r="I108" s="39" t="n"/>
      <c r="J108" s="16">
        <f>IF(B108="","",IFERROR(VLOOKUP(B108,'Setup &amp; Rates'!$A$5:$B$13,2,FALSE),0))</f>
        <v/>
      </c>
      <c r="K108" s="40">
        <f>IF(L108="","",L108*J108)</f>
        <v/>
      </c>
      <c r="L108" s="40">
        <f>IF(OR(G108="",I108=""),"",G108*I108)</f>
        <v/>
      </c>
      <c r="M108" s="40">
        <f>IF(L108="","",L108+K108)</f>
        <v/>
      </c>
      <c r="N108" s="11" t="n"/>
      <c r="O108" s="39" t="n"/>
      <c r="P108" s="40">
        <f>IF(M108="","",MAX(0,M108-O108))</f>
        <v/>
      </c>
      <c r="Q108" s="39" t="n"/>
      <c r="R108" s="40">
        <f>IF(OR(Q108="",M108=""),"",Q108-M108)</f>
        <v/>
      </c>
      <c r="S108" s="18">
        <f>IF(M108="","",IF(P108=0,"Paid",IF(O108=0,"To be paid","Part-paid")))</f>
        <v/>
      </c>
      <c r="T108" s="12" t="n"/>
    </row>
    <row r="109" ht="28" customHeight="1">
      <c r="A109" s="11" t="n"/>
      <c r="B109" s="11" t="n"/>
      <c r="C109" s="12" t="n"/>
      <c r="D109" s="12" t="n"/>
      <c r="E109" s="11" t="n"/>
      <c r="F109" s="38" t="n"/>
      <c r="G109" s="14" t="n"/>
      <c r="H109" s="11" t="n"/>
      <c r="I109" s="39" t="n"/>
      <c r="J109" s="19">
        <f>IF(B109="","",IFERROR(VLOOKUP(B109,'Setup &amp; Rates'!$A$5:$B$13,2,FALSE),0))</f>
        <v/>
      </c>
      <c r="K109" s="41">
        <f>IF(L109="","",L109*J109)</f>
        <v/>
      </c>
      <c r="L109" s="41">
        <f>IF(OR(G109="",I109=""),"",G109*I109)</f>
        <v/>
      </c>
      <c r="M109" s="41">
        <f>IF(L109="","",L109+K109)</f>
        <v/>
      </c>
      <c r="N109" s="11" t="n"/>
      <c r="O109" s="39" t="n"/>
      <c r="P109" s="41">
        <f>IF(M109="","",MAX(0,M109-O109))</f>
        <v/>
      </c>
      <c r="Q109" s="39" t="n"/>
      <c r="R109" s="41">
        <f>IF(OR(Q109="",M109=""),"",Q109-M109)</f>
        <v/>
      </c>
      <c r="S109" s="21">
        <f>IF(M109="","",IF(P109=0,"Paid",IF(O109=0,"To be paid","Part-paid")))</f>
        <v/>
      </c>
      <c r="T109" s="12" t="n"/>
    </row>
    <row r="110" ht="28" customHeight="1">
      <c r="A110" s="11" t="n"/>
      <c r="B110" s="11" t="n"/>
      <c r="C110" s="12" t="n"/>
      <c r="D110" s="12" t="n"/>
      <c r="E110" s="11" t="n"/>
      <c r="F110" s="38" t="n"/>
      <c r="G110" s="14" t="n"/>
      <c r="H110" s="11" t="n"/>
      <c r="I110" s="39" t="n"/>
      <c r="J110" s="16">
        <f>IF(B110="","",IFERROR(VLOOKUP(B110,'Setup &amp; Rates'!$A$5:$B$13,2,FALSE),0))</f>
        <v/>
      </c>
      <c r="K110" s="40">
        <f>IF(L110="","",L110*J110)</f>
        <v/>
      </c>
      <c r="L110" s="40">
        <f>IF(OR(G110="",I110=""),"",G110*I110)</f>
        <v/>
      </c>
      <c r="M110" s="40">
        <f>IF(L110="","",L110+K110)</f>
        <v/>
      </c>
      <c r="N110" s="11" t="n"/>
      <c r="O110" s="39" t="n"/>
      <c r="P110" s="40">
        <f>IF(M110="","",MAX(0,M110-O110))</f>
        <v/>
      </c>
      <c r="Q110" s="39" t="n"/>
      <c r="R110" s="40">
        <f>IF(OR(Q110="",M110=""),"",Q110-M110)</f>
        <v/>
      </c>
      <c r="S110" s="18">
        <f>IF(M110="","",IF(P110=0,"Paid",IF(O110=0,"To be paid","Part-paid")))</f>
        <v/>
      </c>
      <c r="T110" s="12" t="n"/>
    </row>
    <row r="111" ht="28" customHeight="1">
      <c r="A111" s="11" t="n"/>
      <c r="B111" s="11" t="n"/>
      <c r="C111" s="12" t="n"/>
      <c r="D111" s="12" t="n"/>
      <c r="E111" s="11" t="n"/>
      <c r="F111" s="38" t="n"/>
      <c r="G111" s="14" t="n"/>
      <c r="H111" s="11" t="n"/>
      <c r="I111" s="39" t="n"/>
      <c r="J111" s="19">
        <f>IF(B111="","",IFERROR(VLOOKUP(B111,'Setup &amp; Rates'!$A$5:$B$13,2,FALSE),0))</f>
        <v/>
      </c>
      <c r="K111" s="41">
        <f>IF(L111="","",L111*J111)</f>
        <v/>
      </c>
      <c r="L111" s="41">
        <f>IF(OR(G111="",I111=""),"",G111*I111)</f>
        <v/>
      </c>
      <c r="M111" s="41">
        <f>IF(L111="","",L111+K111)</f>
        <v/>
      </c>
      <c r="N111" s="11" t="n"/>
      <c r="O111" s="39" t="n"/>
      <c r="P111" s="41">
        <f>IF(M111="","",MAX(0,M111-O111))</f>
        <v/>
      </c>
      <c r="Q111" s="39" t="n"/>
      <c r="R111" s="41">
        <f>IF(OR(Q111="",M111=""),"",Q111-M111)</f>
        <v/>
      </c>
      <c r="S111" s="21">
        <f>IF(M111="","",IF(P111=0,"Paid",IF(O111=0,"To be paid","Part-paid")))</f>
        <v/>
      </c>
      <c r="T111" s="12" t="n"/>
    </row>
    <row r="112" ht="28" customHeight="1">
      <c r="A112" s="11" t="n"/>
      <c r="B112" s="11" t="n"/>
      <c r="C112" s="12" t="n"/>
      <c r="D112" s="12" t="n"/>
      <c r="E112" s="11" t="n"/>
      <c r="F112" s="38" t="n"/>
      <c r="G112" s="14" t="n"/>
      <c r="H112" s="11" t="n"/>
      <c r="I112" s="39" t="n"/>
      <c r="J112" s="16">
        <f>IF(B112="","",IFERROR(VLOOKUP(B112,'Setup &amp; Rates'!$A$5:$B$13,2,FALSE),0))</f>
        <v/>
      </c>
      <c r="K112" s="40">
        <f>IF(L112="","",L112*J112)</f>
        <v/>
      </c>
      <c r="L112" s="40">
        <f>IF(OR(G112="",I112=""),"",G112*I112)</f>
        <v/>
      </c>
      <c r="M112" s="40">
        <f>IF(L112="","",L112+K112)</f>
        <v/>
      </c>
      <c r="N112" s="11" t="n"/>
      <c r="O112" s="39" t="n"/>
      <c r="P112" s="40">
        <f>IF(M112="","",MAX(0,M112-O112))</f>
        <v/>
      </c>
      <c r="Q112" s="39" t="n"/>
      <c r="R112" s="40">
        <f>IF(OR(Q112="",M112=""),"",Q112-M112)</f>
        <v/>
      </c>
      <c r="S112" s="18">
        <f>IF(M112="","",IF(P112=0,"Paid",IF(O112=0,"To be paid","Part-paid")))</f>
        <v/>
      </c>
      <c r="T112" s="12" t="n"/>
    </row>
    <row r="113" ht="28" customHeight="1">
      <c r="A113" s="11" t="n"/>
      <c r="B113" s="11" t="n"/>
      <c r="C113" s="12" t="n"/>
      <c r="D113" s="12" t="n"/>
      <c r="E113" s="11" t="n"/>
      <c r="F113" s="38" t="n"/>
      <c r="G113" s="14" t="n"/>
      <c r="H113" s="11" t="n"/>
      <c r="I113" s="39" t="n"/>
      <c r="J113" s="19">
        <f>IF(B113="","",IFERROR(VLOOKUP(B113,'Setup &amp; Rates'!$A$5:$B$13,2,FALSE),0))</f>
        <v/>
      </c>
      <c r="K113" s="41">
        <f>IF(L113="","",L113*J113)</f>
        <v/>
      </c>
      <c r="L113" s="41">
        <f>IF(OR(G113="",I113=""),"",G113*I113)</f>
        <v/>
      </c>
      <c r="M113" s="41">
        <f>IF(L113="","",L113+K113)</f>
        <v/>
      </c>
      <c r="N113" s="11" t="n"/>
      <c r="O113" s="39" t="n"/>
      <c r="P113" s="41">
        <f>IF(M113="","",MAX(0,M113-O113))</f>
        <v/>
      </c>
      <c r="Q113" s="39" t="n"/>
      <c r="R113" s="41">
        <f>IF(OR(Q113="",M113=""),"",Q113-M113)</f>
        <v/>
      </c>
      <c r="S113" s="21">
        <f>IF(M113="","",IF(P113=0,"Paid",IF(O113=0,"To be paid","Part-paid")))</f>
        <v/>
      </c>
      <c r="T113" s="12" t="n"/>
    </row>
    <row r="114" ht="28" customHeight="1">
      <c r="A114" s="11" t="n"/>
      <c r="B114" s="11" t="n"/>
      <c r="C114" s="12" t="n"/>
      <c r="D114" s="12" t="n"/>
      <c r="E114" s="11" t="n"/>
      <c r="F114" s="38" t="n"/>
      <c r="G114" s="14" t="n"/>
      <c r="H114" s="11" t="n"/>
      <c r="I114" s="39" t="n"/>
      <c r="J114" s="16">
        <f>IF(B114="","",IFERROR(VLOOKUP(B114,'Setup &amp; Rates'!$A$5:$B$13,2,FALSE),0))</f>
        <v/>
      </c>
      <c r="K114" s="40">
        <f>IF(L114="","",L114*J114)</f>
        <v/>
      </c>
      <c r="L114" s="40">
        <f>IF(OR(G114="",I114=""),"",G114*I114)</f>
        <v/>
      </c>
      <c r="M114" s="40">
        <f>IF(L114="","",L114+K114)</f>
        <v/>
      </c>
      <c r="N114" s="11" t="n"/>
      <c r="O114" s="39" t="n"/>
      <c r="P114" s="40">
        <f>IF(M114="","",MAX(0,M114-O114))</f>
        <v/>
      </c>
      <c r="Q114" s="39" t="n"/>
      <c r="R114" s="40">
        <f>IF(OR(Q114="",M114=""),"",Q114-M114)</f>
        <v/>
      </c>
      <c r="S114" s="18">
        <f>IF(M114="","",IF(P114=0,"Paid",IF(O114=0,"To be paid","Part-paid")))</f>
        <v/>
      </c>
      <c r="T114" s="12" t="n"/>
    </row>
    <row r="115" ht="28" customHeight="1">
      <c r="A115" s="11" t="n"/>
      <c r="B115" s="11" t="n"/>
      <c r="C115" s="12" t="n"/>
      <c r="D115" s="12" t="n"/>
      <c r="E115" s="11" t="n"/>
      <c r="F115" s="38" t="n"/>
      <c r="G115" s="14" t="n"/>
      <c r="H115" s="11" t="n"/>
      <c r="I115" s="39" t="n"/>
      <c r="J115" s="19">
        <f>IF(B115="","",IFERROR(VLOOKUP(B115,'Setup &amp; Rates'!$A$5:$B$13,2,FALSE),0))</f>
        <v/>
      </c>
      <c r="K115" s="41">
        <f>IF(L115="","",L115*J115)</f>
        <v/>
      </c>
      <c r="L115" s="41">
        <f>IF(OR(G115="",I115=""),"",G115*I115)</f>
        <v/>
      </c>
      <c r="M115" s="41">
        <f>IF(L115="","",L115+K115)</f>
        <v/>
      </c>
      <c r="N115" s="11" t="n"/>
      <c r="O115" s="39" t="n"/>
      <c r="P115" s="41">
        <f>IF(M115="","",MAX(0,M115-O115))</f>
        <v/>
      </c>
      <c r="Q115" s="39" t="n"/>
      <c r="R115" s="41">
        <f>IF(OR(Q115="",M115=""),"",Q115-M115)</f>
        <v/>
      </c>
      <c r="S115" s="21">
        <f>IF(M115="","",IF(P115=0,"Paid",IF(O115=0,"To be paid","Part-paid")))</f>
        <v/>
      </c>
      <c r="T115" s="12" t="n"/>
    </row>
  </sheetData>
  <autoFilter ref="A15:T115"/>
  <mergeCells count="1">
    <mergeCell ref="A1:T1"/>
  </mergeCells>
  <conditionalFormatting sqref="R16:R115">
    <cfRule type="expression" priority="1" dxfId="0" stopIfTrue="1">
      <formula>R16&gt;0</formula>
    </cfRule>
    <cfRule type="expression" priority="2" dxfId="1" stopIfTrue="1">
      <formula>R16&lt;0</formula>
    </cfRule>
  </conditionalFormatting>
  <conditionalFormatting sqref="P16:P115">
    <cfRule type="expression" priority="3" dxfId="1" stopIfTrue="1">
      <formula>P16&gt;0</formula>
    </cfRule>
  </conditionalFormatting>
  <conditionalFormatting sqref="S16:S115">
    <cfRule type="expression" priority="4" dxfId="0" stopIfTrue="1">
      <formula>S16="Paid"</formula>
    </cfRule>
  </conditionalFormatting>
  <dataValidations count="4">
    <dataValidation sqref="B16:B115" showErrorMessage="1" showInputMessage="1" allowBlank="1" type="list">
      <formula1>"Accommodation,Transport,Activities,Meals,Equipment,Safety,Venue,Insurance,Contingency"</formula1>
    </dataValidation>
    <dataValidation sqref="N16:N115" showErrorMessage="1" showInputMessage="1" allowBlank="1" type="list">
      <formula1>"Family contributions,School funding,Grant,Fundraising"</formula1>
    </dataValidation>
    <dataValidation sqref="H16:H115" showErrorMessage="1" showInputMessage="1" allowBlank="1" type="list">
      <formula1>"Person/night,Trip,Each,Person/day,Item,Room,Policy,Lump sum"</formula1>
    </dataValidation>
    <dataValidation sqref="S16:S115" showErrorMessage="1" showInputMessage="1" allowBlank="1" type="list">
      <formula1>"Paid,Part-paid,To be paid"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3" customWidth="1" min="5" max="5"/>
    <col width="3" customWidth="1" min="6" max="6"/>
    <col width="3" customWidth="1" min="7" max="7"/>
    <col width="23" customWidth="1" min="8" max="8"/>
    <col width="19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</cols>
  <sheetData>
    <row r="1" ht="28" customHeight="1">
      <c r="A1" s="1" t="inlineStr">
        <is>
          <t>Camp Cost Summary Dashboard</t>
        </is>
      </c>
    </row>
    <row r="2"/>
    <row r="3">
      <c r="A3" s="22" t="inlineStr">
        <is>
          <t>Budget overview</t>
        </is>
      </c>
      <c r="B3" s="23" t="n"/>
    </row>
    <row r="4"/>
    <row r="5" ht="24" customHeight="1">
      <c r="A5" s="24" t="inlineStr">
        <is>
          <t>Total budget incl GST</t>
        </is>
      </c>
      <c r="B5" s="42">
        <f>SUM('Camp Costs'!$Q$16:$Q$115)</f>
        <v/>
      </c>
    </row>
    <row r="6" ht="24" customHeight="1">
      <c r="A6" s="24" t="inlineStr">
        <is>
          <t>Total planned cost incl GST</t>
        </is>
      </c>
      <c r="B6" s="42">
        <f>SUM('Camp Costs'!$M$16:$M$115)</f>
        <v/>
      </c>
    </row>
    <row r="7" ht="24" customHeight="1">
      <c r="A7" s="24" t="inlineStr">
        <is>
          <t>Total GST</t>
        </is>
      </c>
      <c r="B7" s="42">
        <f>SUM('Camp Costs'!$K$16:$K$115)</f>
        <v/>
      </c>
    </row>
    <row r="8" ht="24" customHeight="1">
      <c r="A8" s="24" t="inlineStr">
        <is>
          <t>Total paid</t>
        </is>
      </c>
      <c r="B8" s="42">
        <f>SUM('Camp Costs'!$O$16:$O$115)</f>
        <v/>
      </c>
    </row>
    <row r="9" ht="24" customHeight="1">
      <c r="A9" s="24" t="inlineStr">
        <is>
          <t>Total outstanding</t>
        </is>
      </c>
      <c r="B9" s="43">
        <f>SUM('Camp Costs'!$P$16:$P$115)</f>
        <v/>
      </c>
    </row>
    <row r="10" ht="24" customHeight="1">
      <c r="A10" s="24" t="inlineStr">
        <is>
          <t>Average cost line</t>
        </is>
      </c>
      <c r="B10" s="42">
        <f>AVERAGE('Camp Costs'!$M$16:$M$115)</f>
        <v/>
      </c>
    </row>
    <row r="11" ht="24" customHeight="1">
      <c r="A11" s="24" t="inlineStr">
        <is>
          <t>Cost per student</t>
        </is>
      </c>
      <c r="B11" s="42">
        <f>IFERROR(SUM('Camp Costs'!$M$16:$M$115)/'Camp Costs'!$B$8,0)</f>
        <v/>
      </c>
    </row>
    <row r="12" ht="24" customHeight="1">
      <c r="A12" s="24" t="inlineStr">
        <is>
          <t>Funding coverage percentage</t>
        </is>
      </c>
      <c r="B12" s="44">
        <f>IFERROR(SUM('Camp Costs'!$O$16:$O$115)/SUM('Camp Costs'!$M$16:$M$115),0)</f>
        <v/>
      </c>
    </row>
    <row r="13" ht="24" customHeight="1">
      <c r="A13" s="24" t="inlineStr">
        <is>
          <t>Number of paid items</t>
        </is>
      </c>
      <c r="B13" s="28">
        <f>COUNTIF('Camp Costs'!$S$16:$S$115,"Paid")</f>
        <v/>
      </c>
    </row>
    <row r="14" ht="24" customHeight="1">
      <c r="A14" s="24" t="inlineStr">
        <is>
          <t>Budget status</t>
        </is>
      </c>
      <c r="B14" s="29">
        <f>IF(B6&lt;=B5,"Within budget","Over budget")</f>
        <v/>
      </c>
    </row>
    <row r="15"/>
    <row r="16"/>
    <row r="17">
      <c r="A17" s="4" t="inlineStr">
        <is>
          <t>Planned cost by category</t>
        </is>
      </c>
      <c r="H17" s="4" t="inlineStr">
        <is>
          <t>Funding source allocation</t>
        </is>
      </c>
    </row>
    <row r="18">
      <c r="A18" s="10" t="inlineStr">
        <is>
          <t>Category</t>
        </is>
      </c>
      <c r="B18" s="10" t="inlineStr">
        <is>
          <t>Planned cost incl GST</t>
        </is>
      </c>
      <c r="C18" s="10" t="inlineStr">
        <is>
          <t>Budget allowance</t>
        </is>
      </c>
      <c r="D18" s="10" t="inlineStr">
        <is>
          <t>Variance</t>
        </is>
      </c>
      <c r="H18" s="10" t="inlineStr">
        <is>
          <t>Funding source</t>
        </is>
      </c>
      <c r="I18" s="10" t="inlineStr">
        <is>
          <t>Planned cost incl GST</t>
        </is>
      </c>
    </row>
    <row r="19">
      <c r="A19" s="30" t="inlineStr">
        <is>
          <t>Accommodation</t>
        </is>
      </c>
      <c r="B19" s="45">
        <f>SUMIF('Camp Costs'!$B$16:$B$115,A19,'Camp Costs'!$M$16:$M$115)</f>
        <v/>
      </c>
      <c r="C19" s="45">
        <f>SUMIF('Camp Costs'!$B$16:$B$115,A19,'Camp Costs'!$Q$16:$Q$115)</f>
        <v/>
      </c>
      <c r="D19" s="45">
        <f>C19-B19</f>
        <v/>
      </c>
      <c r="H19" s="30" t="inlineStr">
        <is>
          <t>Family contributions</t>
        </is>
      </c>
      <c r="I19" s="45">
        <f>SUMIF('Camp Costs'!$N$16:$N$115,H19,'Camp Costs'!$M$16:$M$115)</f>
        <v/>
      </c>
    </row>
    <row r="20">
      <c r="A20" s="32" t="inlineStr">
        <is>
          <t>Transport</t>
        </is>
      </c>
      <c r="B20" s="46">
        <f>SUMIF('Camp Costs'!$B$16:$B$115,A20,'Camp Costs'!$M$16:$M$115)</f>
        <v/>
      </c>
      <c r="C20" s="46">
        <f>SUMIF('Camp Costs'!$B$16:$B$115,A20,'Camp Costs'!$Q$16:$Q$115)</f>
        <v/>
      </c>
      <c r="D20" s="46">
        <f>C20-B20</f>
        <v/>
      </c>
      <c r="H20" s="32" t="inlineStr">
        <is>
          <t>School funding</t>
        </is>
      </c>
      <c r="I20" s="46">
        <f>SUMIF('Camp Costs'!$N$16:$N$115,H20,'Camp Costs'!$M$16:$M$115)</f>
        <v/>
      </c>
    </row>
    <row r="21">
      <c r="A21" s="30" t="inlineStr">
        <is>
          <t>Activities</t>
        </is>
      </c>
      <c r="B21" s="45">
        <f>SUMIF('Camp Costs'!$B$16:$B$115,A21,'Camp Costs'!$M$16:$M$115)</f>
        <v/>
      </c>
      <c r="C21" s="45">
        <f>SUMIF('Camp Costs'!$B$16:$B$115,A21,'Camp Costs'!$Q$16:$Q$115)</f>
        <v/>
      </c>
      <c r="D21" s="45">
        <f>C21-B21</f>
        <v/>
      </c>
      <c r="H21" s="30" t="inlineStr">
        <is>
          <t>Grant</t>
        </is>
      </c>
      <c r="I21" s="45">
        <f>SUMIF('Camp Costs'!$N$16:$N$115,H21,'Camp Costs'!$M$16:$M$115)</f>
        <v/>
      </c>
    </row>
    <row r="22">
      <c r="A22" s="32" t="inlineStr">
        <is>
          <t>Meals</t>
        </is>
      </c>
      <c r="B22" s="46">
        <f>SUMIF('Camp Costs'!$B$16:$B$115,A22,'Camp Costs'!$M$16:$M$115)</f>
        <v/>
      </c>
      <c r="C22" s="46">
        <f>SUMIF('Camp Costs'!$B$16:$B$115,A22,'Camp Costs'!$Q$16:$Q$115)</f>
        <v/>
      </c>
      <c r="D22" s="46">
        <f>C22-B22</f>
        <v/>
      </c>
      <c r="H22" s="32" t="inlineStr">
        <is>
          <t>Fundraising</t>
        </is>
      </c>
      <c r="I22" s="46">
        <f>SUMIF('Camp Costs'!$N$16:$N$115,H22,'Camp Costs'!$M$16:$M$115)</f>
        <v/>
      </c>
    </row>
    <row r="23">
      <c r="A23" s="30" t="inlineStr">
        <is>
          <t>Equipment</t>
        </is>
      </c>
      <c r="B23" s="45">
        <f>SUMIF('Camp Costs'!$B$16:$B$115,A23,'Camp Costs'!$M$16:$M$115)</f>
        <v/>
      </c>
      <c r="C23" s="45">
        <f>SUMIF('Camp Costs'!$B$16:$B$115,A23,'Camp Costs'!$Q$16:$Q$115)</f>
        <v/>
      </c>
      <c r="D23" s="45">
        <f>C23-B23</f>
        <v/>
      </c>
    </row>
    <row r="24">
      <c r="A24" s="32" t="inlineStr">
        <is>
          <t>Safety</t>
        </is>
      </c>
      <c r="B24" s="46">
        <f>SUMIF('Camp Costs'!$B$16:$B$115,A24,'Camp Costs'!$M$16:$M$115)</f>
        <v/>
      </c>
      <c r="C24" s="46">
        <f>SUMIF('Camp Costs'!$B$16:$B$115,A24,'Camp Costs'!$Q$16:$Q$115)</f>
        <v/>
      </c>
      <c r="D24" s="46">
        <f>C24-B24</f>
        <v/>
      </c>
    </row>
    <row r="25">
      <c r="A25" s="30" t="inlineStr">
        <is>
          <t>Venue</t>
        </is>
      </c>
      <c r="B25" s="45">
        <f>SUMIF('Camp Costs'!$B$16:$B$115,A25,'Camp Costs'!$M$16:$M$115)</f>
        <v/>
      </c>
      <c r="C25" s="45">
        <f>SUMIF('Camp Costs'!$B$16:$B$115,A25,'Camp Costs'!$Q$16:$Q$115)</f>
        <v/>
      </c>
      <c r="D25" s="45">
        <f>C25-B25</f>
        <v/>
      </c>
    </row>
    <row r="26">
      <c r="A26" s="32" t="inlineStr">
        <is>
          <t>Insurance</t>
        </is>
      </c>
      <c r="B26" s="46">
        <f>SUMIF('Camp Costs'!$B$16:$B$115,A26,'Camp Costs'!$M$16:$M$115)</f>
        <v/>
      </c>
      <c r="C26" s="46">
        <f>SUMIF('Camp Costs'!$B$16:$B$115,A26,'Camp Costs'!$Q$16:$Q$115)</f>
        <v/>
      </c>
      <c r="D26" s="46">
        <f>C26-B26</f>
        <v/>
      </c>
    </row>
    <row r="27">
      <c r="A27" s="30" t="inlineStr">
        <is>
          <t>Contingency</t>
        </is>
      </c>
      <c r="B27" s="45">
        <f>SUMIF('Camp Costs'!$B$16:$B$115,A27,'Camp Costs'!$M$16:$M$115)</f>
        <v/>
      </c>
      <c r="C27" s="45">
        <f>SUMIF('Camp Costs'!$B$16:$B$115,A27,'Camp Costs'!$Q$16:$Q$115)</f>
        <v/>
      </c>
      <c r="D27" s="45">
        <f>C27-B27</f>
        <v/>
      </c>
    </row>
    <row r="28"/>
    <row r="29">
      <c r="H29" s="4" t="inlineStr">
        <is>
          <t>Payment position</t>
        </is>
      </c>
    </row>
    <row r="30">
      <c r="H30" s="10" t="inlineStr">
        <is>
          <t>Status</t>
        </is>
      </c>
      <c r="I30" s="10" t="inlineStr">
        <is>
          <t>Amount</t>
        </is>
      </c>
    </row>
    <row r="31">
      <c r="H31" s="30" t="inlineStr">
        <is>
          <t>Paid</t>
        </is>
      </c>
      <c r="I31" s="45">
        <f>SUM('Camp Costs'!$O$16:$O$115)</f>
        <v/>
      </c>
    </row>
    <row r="32">
      <c r="H32" s="32" t="inlineStr">
        <is>
          <t>Outstanding</t>
        </is>
      </c>
      <c r="I32" s="46">
        <f>SUM('Camp Costs'!$P$16:$P$115)</f>
        <v/>
      </c>
    </row>
  </sheetData>
  <mergeCells count="1">
    <mergeCell ref="A1:N1"/>
  </mergeCells>
  <conditionalFormatting sqref="B14">
    <cfRule type="expression" priority="1" dxfId="1" stopIfTrue="1">
      <formula>B14="Over budget"</formula>
    </cfRule>
    <cfRule type="expression" priority="2" dxfId="0" stopIfTrue="1">
      <formula>B14="Within budget"</formula>
    </cfRule>
  </conditionalFormatting>
  <conditionalFormatting sqref="D19:D27">
    <cfRule type="expression" priority="3" dxfId="0" stopIfTrue="1">
      <formula>D19&gt;0</formula>
    </cfRule>
    <cfRule type="expression" priority="4" dxfId="1" stopIfTrue="1">
      <formula>D19&lt;0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23" customWidth="1" min="3" max="3"/>
    <col width="42" customWidth="1" min="4" max="4"/>
  </cols>
  <sheetData>
    <row r="1" ht="28" customHeight="1">
      <c r="A1" s="1" t="inlineStr">
        <is>
          <t>Setup &amp; Rates</t>
        </is>
      </c>
    </row>
    <row r="2">
      <c r="A2" s="34" t="inlineStr">
        <is>
          <t>Maintain category rates and default funding guidance. GST rates are editable inputs.</t>
        </is>
      </c>
    </row>
    <row r="3"/>
    <row r="4">
      <c r="A4" s="10" t="inlineStr">
        <is>
          <t>Category</t>
        </is>
      </c>
      <c r="B4" s="10" t="inlineStr">
        <is>
          <t>GST rate</t>
        </is>
      </c>
      <c r="C4" s="10" t="inlineStr">
        <is>
          <t>Default funding source</t>
        </is>
      </c>
      <c r="D4" s="10" t="inlineStr">
        <is>
          <t>Notes</t>
        </is>
      </c>
    </row>
    <row r="5">
      <c r="A5" s="30" t="inlineStr">
        <is>
          <t>Accommodation</t>
        </is>
      </c>
      <c r="B5" s="35" t="n">
        <v>0.15</v>
      </c>
      <c r="C5" s="6" t="inlineStr">
        <is>
          <t>Family contributions</t>
        </is>
      </c>
      <c r="D5" s="12" t="inlineStr">
        <is>
          <t>Lodging, cabins and campsite fees</t>
        </is>
      </c>
    </row>
    <row r="6">
      <c r="A6" s="32" t="inlineStr">
        <is>
          <t>Transport</t>
        </is>
      </c>
      <c r="B6" s="35" t="n">
        <v>0.15</v>
      </c>
      <c r="C6" s="6" t="inlineStr">
        <is>
          <t>School funding</t>
        </is>
      </c>
      <c r="D6" s="12" t="inlineStr">
        <is>
          <t>Coach, ferry and local transport</t>
        </is>
      </c>
    </row>
    <row r="7">
      <c r="A7" s="30" t="inlineStr">
        <is>
          <t>Activities</t>
        </is>
      </c>
      <c r="B7" s="35" t="n">
        <v>0.15</v>
      </c>
      <c r="C7" s="6" t="inlineStr">
        <is>
          <t>Grant</t>
        </is>
      </c>
      <c r="D7" s="12" t="inlineStr">
        <is>
          <t>Outdoor education and booked activities</t>
        </is>
      </c>
    </row>
    <row r="8">
      <c r="A8" s="32" t="inlineStr">
        <is>
          <t>Meals</t>
        </is>
      </c>
      <c r="B8" s="35" t="n">
        <v>0.15</v>
      </c>
      <c r="C8" s="6" t="inlineStr">
        <is>
          <t>Family contributions</t>
        </is>
      </c>
      <c r="D8" s="12" t="inlineStr">
        <is>
          <t>Groceries, catering and meal plans</t>
        </is>
      </c>
    </row>
    <row r="9">
      <c r="A9" s="30" t="inlineStr">
        <is>
          <t>Equipment</t>
        </is>
      </c>
      <c r="B9" s="35" t="n">
        <v>0.15</v>
      </c>
      <c r="C9" s="6" t="inlineStr">
        <is>
          <t>School funding</t>
        </is>
      </c>
      <c r="D9" s="12" t="inlineStr">
        <is>
          <t>Hire, safety equipment and supplies</t>
        </is>
      </c>
    </row>
    <row r="10">
      <c r="A10" s="32" t="inlineStr">
        <is>
          <t>Safety</t>
        </is>
      </c>
      <c r="B10" s="35" t="n">
        <v>0.15</v>
      </c>
      <c r="C10" s="6" t="inlineStr">
        <is>
          <t>School funding</t>
        </is>
      </c>
      <c r="D10" s="12" t="inlineStr">
        <is>
          <t>First aid, safety and welfare items</t>
        </is>
      </c>
    </row>
    <row r="11">
      <c r="A11" s="30" t="inlineStr">
        <is>
          <t>Venue</t>
        </is>
      </c>
      <c r="B11" s="35" t="n">
        <v>0.15</v>
      </c>
      <c r="C11" s="6" t="inlineStr">
        <is>
          <t>Fundraising</t>
        </is>
      </c>
      <c r="D11" s="12" t="inlineStr">
        <is>
          <t>Meeting rooms and event spaces</t>
        </is>
      </c>
    </row>
    <row r="12">
      <c r="A12" s="32" t="inlineStr">
        <is>
          <t>Insurance</t>
        </is>
      </c>
      <c r="B12" s="35" t="n">
        <v>0.15</v>
      </c>
      <c r="C12" s="6" t="inlineStr">
        <is>
          <t>Grant</t>
        </is>
      </c>
      <c r="D12" s="12" t="inlineStr">
        <is>
          <t>Travel and activity cover</t>
        </is>
      </c>
    </row>
    <row r="13">
      <c r="A13" s="30" t="inlineStr">
        <is>
          <t>Contingency</t>
        </is>
      </c>
      <c r="B13" s="35" t="n">
        <v>0.15</v>
      </c>
      <c r="C13" s="6" t="inlineStr">
        <is>
          <t>School funding</t>
        </is>
      </c>
      <c r="D13" s="12" t="inlineStr">
        <is>
          <t>Allowance for unforeseen costs</t>
        </is>
      </c>
    </row>
  </sheetData>
  <autoFilter ref="A4:D13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2026-09-08T21:31:45Z</dcterms:created>
  <dcterms:modified xmlns:dcterms="http://purl.org/dc/terms/" xmlns:xsi="http://www.w3.org/2001/XMLSchema-instance" xsi:type="dcterms:W3CDTF">2026-09-08T21:31:45Z</dcterms:modified>
</cp:coreProperties>
</file>