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rd Budget" sheetId="1" state="visible" r:id="rId1"/>
    <sheet xmlns:r="http://schemas.openxmlformats.org/officeDocument/2006/relationships" name="Budget Summary" sheetId="2" state="visible" r:id="rId2"/>
    <sheet xmlns:r="http://schemas.openxmlformats.org/officeDocument/2006/relationships" name="Expense Lookup"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12">
    <font>
      <name val="Calibri"/>
      <family val="2"/>
      <color theme="1"/>
      <sz val="11"/>
      <scheme val="minor"/>
    </font>
    <font>
      <name val="Calibri"/>
      <b val="1"/>
      <color rgb="00FFFFFF"/>
      <sz val="16"/>
    </font>
    <font>
      <name val="Calibri"/>
      <b val="1"/>
      <color rgb="00FFFFFF"/>
      <sz val="11"/>
    </font>
    <font>
      <name val="Calibri"/>
      <sz val="10"/>
    </font>
    <font>
      <name val="Calibri"/>
      <b val="1"/>
      <sz val="10"/>
    </font>
    <font>
      <name val="Calibri"/>
      <b val="1"/>
      <color rgb="00374151"/>
      <sz val="10"/>
    </font>
    <font>
      <name val="Calibri"/>
      <b val="1"/>
      <color rgb="001E293B"/>
      <sz val="13"/>
    </font>
    <font>
      <name val="Calibri"/>
      <b val="1"/>
      <color rgb="00FFFFFF"/>
      <sz val="12"/>
    </font>
    <font>
      <name val="Calibri"/>
      <b val="1"/>
      <color rgb="00FFFFFF"/>
    </font>
    <font>
      <name val="Calibri"/>
      <b val="1"/>
      <color rgb="00FFFFFF"/>
      <sz val="14"/>
    </font>
    <font>
      <name val="Calibri"/>
      <b val="1"/>
    </font>
    <font>
      <name val="Calibri"/>
      <b val="1"/>
      <color rgb="001E293B"/>
      <sz val="10"/>
    </font>
  </fonts>
  <fills count="13">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00843D"/>
      </patternFill>
    </fill>
    <fill>
      <patternFill patternType="solid">
        <fgColor rgb="00DCFCE7"/>
      </patternFill>
    </fill>
    <fill>
      <patternFill patternType="solid">
        <fgColor rgb="000F766E"/>
      </patternFill>
    </fill>
    <fill>
      <patternFill patternType="solid">
        <fgColor rgb="00E0F2FE"/>
      </patternFill>
    </fill>
    <fill>
      <patternFill patternType="solid">
        <fgColor rgb="00F0FDFA"/>
      </patternFill>
    </fill>
    <fill>
      <patternFill patternType="solid">
        <fgColor rgb="00FEF3C7"/>
      </patternFill>
    </fill>
    <fill>
      <patternFill patternType="solid">
        <fgColor rgb="00FEE2E2"/>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58">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xf>
    <xf numFmtId="164" fontId="3" fillId="4" borderId="1" applyAlignment="1" pivotButton="0" quotePrefix="0" xfId="0">
      <alignment horizontal="center" vertical="center"/>
    </xf>
    <xf numFmtId="0" fontId="3" fillId="4" borderId="1" applyAlignment="1" pivotButton="0" quotePrefix="0" xfId="0">
      <alignment horizontal="center" vertical="center"/>
    </xf>
    <xf numFmtId="3" fontId="3" fillId="4" borderId="1" applyAlignment="1" pivotButton="0" quotePrefix="0" xfId="0">
      <alignment horizontal="center" vertical="center"/>
    </xf>
    <xf numFmtId="165" fontId="3" fillId="4" borderId="1" applyAlignment="1" pivotButton="0" quotePrefix="0" xfId="0">
      <alignment horizontal="center" vertical="center"/>
    </xf>
    <xf numFmtId="165" fontId="3" fillId="3" borderId="1" applyAlignment="1" pivotButton="0" quotePrefix="0" xfId="0">
      <alignment horizontal="center" vertical="center"/>
    </xf>
    <xf numFmtId="166" fontId="3" fillId="4" borderId="1" applyAlignment="1" pivotButton="0" quotePrefix="0" xfId="0">
      <alignment horizontal="center" vertical="center"/>
    </xf>
    <xf numFmtId="0" fontId="3" fillId="3" borderId="1" applyAlignment="1" pivotButton="0" quotePrefix="0" xfId="0">
      <alignment horizontal="center" vertical="center"/>
    </xf>
    <xf numFmtId="165" fontId="3" fillId="5" borderId="1" applyAlignment="1" pivotButton="0" quotePrefix="0" xfId="0">
      <alignment horizontal="center" vertical="center"/>
    </xf>
    <xf numFmtId="0" fontId="3" fillId="5" borderId="1" applyAlignment="1" pivotButton="0" quotePrefix="0" xfId="0">
      <alignment horizontal="center" vertical="center"/>
    </xf>
    <xf numFmtId="0" fontId="4" fillId="7" borderId="1" applyAlignment="1" pivotButton="0" quotePrefix="0" xfId="0">
      <alignment horizontal="center" vertical="center"/>
    </xf>
    <xf numFmtId="3" fontId="4" fillId="7" borderId="1" applyAlignment="1" pivotButton="0" quotePrefix="0" xfId="0">
      <alignment horizontal="center" vertical="center"/>
    </xf>
    <xf numFmtId="165" fontId="4" fillId="7" borderId="1" applyAlignment="1" pivotButton="0" quotePrefix="0" xfId="0">
      <alignment horizontal="center" vertical="center"/>
    </xf>
    <xf numFmtId="0" fontId="1" fillId="8" borderId="0" applyAlignment="1" pivotButton="0" quotePrefix="0" xfId="0">
      <alignment horizontal="center" vertical="center"/>
    </xf>
    <xf numFmtId="0" fontId="5" fillId="9" borderId="1" applyAlignment="1" pivotButton="0" quotePrefix="0" xfId="0">
      <alignment horizontal="left" vertical="center"/>
    </xf>
    <xf numFmtId="3" fontId="6" fillId="10" borderId="1" applyAlignment="1" pivotButton="0" quotePrefix="0" xfId="0">
      <alignment horizontal="center" vertical="center"/>
    </xf>
    <xf numFmtId="165" fontId="6" fillId="10" borderId="1" applyAlignment="1" pivotButton="0" quotePrefix="0" xfId="0">
      <alignment horizontal="center" vertical="center"/>
    </xf>
    <xf numFmtId="0" fontId="4" fillId="11" borderId="1" pivotButton="0" quotePrefix="0" xfId="0"/>
    <xf numFmtId="1" fontId="4" fillId="12" borderId="1" applyAlignment="1" pivotButton="0" quotePrefix="0" xfId="0">
      <alignment horizontal="center" vertical="center"/>
    </xf>
    <xf numFmtId="0" fontId="4" fillId="10" borderId="1" pivotButton="0" quotePrefix="0" xfId="0"/>
    <xf numFmtId="166" fontId="4" fillId="7" borderId="1" applyAlignment="1" pivotButton="0" quotePrefix="0" xfId="0">
      <alignment horizontal="center" vertical="center"/>
    </xf>
    <xf numFmtId="0" fontId="7" fillId="2" borderId="1" pivotButton="0" quotePrefix="0" xfId="0"/>
    <xf numFmtId="0" fontId="2" fillId="2" borderId="1" pivotButton="0" quotePrefix="0" xfId="0"/>
    <xf numFmtId="0" fontId="8" fillId="6" borderId="1" applyAlignment="1" pivotButton="0" quotePrefix="0" xfId="0">
      <alignment horizontal="center" vertical="center"/>
    </xf>
    <xf numFmtId="0" fontId="8" fillId="6" borderId="1" pivotButton="0" quotePrefix="0" xfId="0"/>
    <xf numFmtId="0" fontId="3" fillId="3" borderId="1" pivotButton="0" quotePrefix="0" xfId="0"/>
    <xf numFmtId="165" fontId="3" fillId="3" borderId="1" pivotButton="0" quotePrefix="0" xfId="0"/>
    <xf numFmtId="0" fontId="3" fillId="5" borderId="1" pivotButton="0" quotePrefix="0" xfId="0"/>
    <xf numFmtId="165" fontId="3" fillId="5" borderId="1" pivotButton="0" quotePrefix="0" xfId="0"/>
    <xf numFmtId="0" fontId="9" fillId="8" borderId="0" applyAlignment="1" pivotButton="0" quotePrefix="0" xfId="0">
      <alignment horizontal="center" vertical="center"/>
    </xf>
    <xf numFmtId="0" fontId="3" fillId="5" borderId="1" applyAlignment="1" pivotButton="0" quotePrefix="0" xfId="0">
      <alignment horizontal="left" vertical="center"/>
    </xf>
    <xf numFmtId="165" fontId="3" fillId="5" borderId="1" applyAlignment="1" pivotButton="0" quotePrefix="0" xfId="0">
      <alignment horizontal="right" vertical="center"/>
    </xf>
    <xf numFmtId="166" fontId="3" fillId="10" borderId="1" applyAlignment="1" pivotButton="0" quotePrefix="0" xfId="0">
      <alignment horizontal="center" vertical="center"/>
    </xf>
    <xf numFmtId="0" fontId="3" fillId="3" borderId="1" applyAlignment="1" pivotButton="0" quotePrefix="0" xfId="0">
      <alignment horizontal="left" vertical="center"/>
    </xf>
    <xf numFmtId="165" fontId="3" fillId="3" borderId="1" applyAlignment="1" pivotButton="0" quotePrefix="0" xfId="0">
      <alignment horizontal="right" vertical="center"/>
    </xf>
    <xf numFmtId="165" fontId="10" fillId="7" borderId="1" applyAlignment="1" pivotButton="0" quotePrefix="0" xfId="0">
      <alignment horizontal="right" vertical="center"/>
    </xf>
    <xf numFmtId="0" fontId="4" fillId="0" borderId="1" pivotButton="0" quotePrefix="0" xfId="0"/>
    <xf numFmtId="1" fontId="4" fillId="7" borderId="1" applyAlignment="1" pivotButton="0" quotePrefix="0" xfId="0">
      <alignment horizontal="center" vertical="center"/>
    </xf>
    <xf numFmtId="0" fontId="11" fillId="9" borderId="1" applyAlignment="1" pivotButton="0" quotePrefix="0" xfId="0">
      <alignment horizontal="left" vertical="top" wrapText="1"/>
    </xf>
    <xf numFmtId="0" fontId="3" fillId="0" borderId="1" applyAlignment="1" pivotButton="0" quotePrefix="0" xfId="0">
      <alignment horizontal="left" vertical="top" wrapText="1"/>
    </xf>
    <xf numFmtId="0" fontId="2" fillId="6" borderId="1" applyAlignment="1" pivotButton="0" quotePrefix="0" xfId="0">
      <alignment horizontal="left" vertical="center"/>
    </xf>
    <xf numFmtId="0" fontId="0" fillId="0" borderId="4" pivotButton="0" quotePrefix="0" xfId="0"/>
    <xf numFmtId="164" fontId="3" fillId="4" borderId="1" applyAlignment="1" pivotButton="0" quotePrefix="0" xfId="0">
      <alignment horizontal="center" vertical="center"/>
    </xf>
    <xf numFmtId="165" fontId="3" fillId="4" borderId="1" applyAlignment="1" pivotButton="0" quotePrefix="0" xfId="0">
      <alignment horizontal="center" vertical="center"/>
    </xf>
    <xf numFmtId="165" fontId="3" fillId="3" borderId="1" applyAlignment="1" pivotButton="0" quotePrefix="0" xfId="0">
      <alignment horizontal="center" vertical="center"/>
    </xf>
    <xf numFmtId="166" fontId="3" fillId="4" borderId="1" applyAlignment="1" pivotButton="0" quotePrefix="0" xfId="0">
      <alignment horizontal="center" vertical="center"/>
    </xf>
    <xf numFmtId="165" fontId="3" fillId="5" borderId="1" applyAlignment="1" pivotButton="0" quotePrefix="0" xfId="0">
      <alignment horizontal="center" vertical="center"/>
    </xf>
    <xf numFmtId="165" fontId="4" fillId="7" borderId="1" applyAlignment="1" pivotButton="0" quotePrefix="0" xfId="0">
      <alignment horizontal="center" vertical="center"/>
    </xf>
    <xf numFmtId="165" fontId="6" fillId="10" borderId="1" applyAlignment="1" pivotButton="0" quotePrefix="0" xfId="0">
      <alignment horizontal="center" vertical="center"/>
    </xf>
    <xf numFmtId="166" fontId="4" fillId="7" borderId="1" applyAlignment="1" pivotButton="0" quotePrefix="0" xfId="0">
      <alignment horizontal="center" vertical="center"/>
    </xf>
    <xf numFmtId="165" fontId="3" fillId="3" borderId="1" pivotButton="0" quotePrefix="0" xfId="0"/>
    <xf numFmtId="165" fontId="3" fillId="5" borderId="1" pivotButton="0" quotePrefix="0" xfId="0"/>
    <xf numFmtId="165" fontId="3" fillId="5" borderId="1" applyAlignment="1" pivotButton="0" quotePrefix="0" xfId="0">
      <alignment horizontal="right" vertical="center"/>
    </xf>
    <xf numFmtId="166" fontId="3" fillId="10" borderId="1" applyAlignment="1" pivotButton="0" quotePrefix="0" xfId="0">
      <alignment horizontal="center" vertical="center"/>
    </xf>
    <xf numFmtId="165" fontId="3" fillId="3" borderId="1" applyAlignment="1" pivotButton="0" quotePrefix="0" xfId="0">
      <alignment horizontal="right" vertical="center"/>
    </xf>
    <xf numFmtId="165" fontId="10" fillId="7" borderId="1" applyAlignment="1" pivotButton="0" quotePrefix="0" xfId="0">
      <alignment horizontal="right" vertical="center"/>
    </xf>
  </cellXfs>
  <cellStyles count="1">
    <cellStyle name="Normal" xfId="0" builtinId="0" hidden="0"/>
  </cellStyles>
  <dxfs count="2">
    <dxf>
      <fill>
        <patternFill patternType="solid">
          <fgColor rgb="00FEE2E2"/>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Monthly Milk Revenue vs Total Expenses (NZD)</a:t>
            </a:r>
          </a:p>
        </rich>
      </tx>
    </title>
    <plotArea>
      <barChart>
        <barDir val="col"/>
        <grouping val="clustered"/>
        <ser>
          <idx val="0"/>
          <order val="0"/>
          <tx>
            <strRef>
              <f>'Budget Summary'!B9</f>
            </strRef>
          </tx>
          <spPr>
            <a:solidFill xmlns:a="http://schemas.openxmlformats.org/drawingml/2006/main">
              <a:srgbClr val="14B8A6"/>
            </a:solidFill>
            <a:ln xmlns:a="http://schemas.openxmlformats.org/drawingml/2006/main">
              <a:prstDash val="solid"/>
            </a:ln>
          </spPr>
          <cat>
            <numRef>
              <f>'Budget Summary'!$A$10:$A$18</f>
            </numRef>
          </cat>
          <val>
            <numRef>
              <f>'Budget Summary'!$B$10:$B$18</f>
            </numRef>
          </val>
        </ser>
        <ser>
          <idx val="1"/>
          <order val="1"/>
          <tx>
            <strRef>
              <f>'Budget Summary'!C9</f>
            </strRef>
          </tx>
          <spPr>
            <a:solidFill xmlns:a="http://schemas.openxmlformats.org/drawingml/2006/main">
              <a:srgbClr val="DC2626"/>
            </a:solidFill>
            <a:ln xmlns:a="http://schemas.openxmlformats.org/drawingml/2006/main">
              <a:prstDash val="solid"/>
            </a:ln>
          </spPr>
          <cat>
            <numRef>
              <f>'Budget Summary'!$A$10:$A$18</f>
            </numRef>
          </cat>
          <val>
            <numRef>
              <f>'Budget Summary'!$C$10:$C$18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NZD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Net Herd Margin by Month (NZD)</a:t>
            </a:r>
          </a:p>
        </rich>
      </tx>
    </title>
    <plotArea>
      <lineChart>
        <grouping val="standard"/>
        <ser>
          <idx val="0"/>
          <order val="0"/>
          <tx>
            <strRef>
              <f>'Budget Summary'!D9</f>
            </strRef>
          </tx>
          <spPr>
            <a:ln xmlns:a="http://schemas.openxmlformats.org/drawingml/2006/main" w="25000">
              <a:solidFill>
                <a:srgbClr val="0F766E"/>
              </a:solidFill>
              <a:prstDash val="solid"/>
            </a:ln>
          </spPr>
          <marker>
            <symbol val="none"/>
            <spPr>
              <a:ln xmlns:a="http://schemas.openxmlformats.org/drawingml/2006/main">
                <a:prstDash val="solid"/>
              </a:ln>
            </spPr>
          </marker>
          <cat>
            <numRef>
              <f>'Budget Summary'!$A$10:$A$18</f>
            </numRef>
          </cat>
          <val>
            <numRef>
              <f>'Budget Summary'!$D$10:$D$18</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NZD</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Annual Expense Category Breakdown</a:t>
            </a:r>
          </a:p>
        </rich>
      </tx>
    </title>
    <plotArea>
      <pieChart>
        <varyColors val="1"/>
        <ser>
          <idx val="0"/>
          <order val="0"/>
          <tx>
            <strRef>
              <f>'Budget Summary'!H9</f>
            </strRef>
          </tx>
          <spPr>
            <a:ln xmlns:a="http://schemas.openxmlformats.org/drawingml/2006/main">
              <a:prstDash val="solid"/>
            </a:ln>
          </spPr>
          <cat>
            <numRef>
              <f>'Budget Summary'!$G$10:$G$15</f>
            </numRef>
          </cat>
          <val>
            <numRef>
              <f>'Budget Summary'!$H$10:$H$15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5</col>
      <colOff>0</colOff>
      <row>7</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27</row>
      <rowOff>0</rowOff>
    </from>
    <ext cx="648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6</col>
      <colOff>0</colOff>
      <row>16</row>
      <rowOff>0</rowOff>
    </from>
    <ext cx="5760000" cy="432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W12"/>
  <sheetViews>
    <sheetView workbookViewId="0">
      <pane ySplit="2" topLeftCell="A3" activePane="bottomLeft" state="frozen"/>
      <selection pane="bottomLeft" activeCell="A1" sqref="A1"/>
    </sheetView>
  </sheetViews>
  <sheetFormatPr baseColWidth="8" defaultRowHeight="15"/>
  <cols>
    <col width="13" customWidth="1" min="1" max="1"/>
    <col width="12" customWidth="1" min="2" max="2"/>
    <col width="18" customWidth="1" min="3" max="3"/>
    <col width="22" customWidth="1" min="4" max="4"/>
    <col width="12" customWidth="1" min="5" max="5"/>
    <col width="12" customWidth="1" min="6" max="6"/>
    <col width="14" customWidth="1" min="7" max="7"/>
    <col width="16" customWidth="1" min="8" max="8"/>
    <col width="16" customWidth="1" min="9" max="9"/>
    <col width="14" customWidth="1" min="10" max="10"/>
    <col width="16" customWidth="1" min="11" max="11"/>
    <col width="18" customWidth="1" min="12" max="12"/>
    <col width="15" customWidth="1" min="13" max="13"/>
    <col width="14" customWidth="1" min="14" max="14"/>
    <col width="18" customWidth="1" min="15" max="15"/>
    <col width="15" customWidth="1" min="16" max="16"/>
    <col width="16" customWidth="1" min="17" max="17"/>
    <col width="16" customWidth="1" min="18" max="18"/>
    <col width="16" customWidth="1" min="19" max="19"/>
    <col width="14" customWidth="1" min="20" max="20"/>
    <col width="18" customWidth="1" min="21" max="21"/>
    <col width="12" customWidth="1" min="22" max="22"/>
    <col width="14" customWidth="1" min="23" max="23"/>
  </cols>
  <sheetData>
    <row r="1">
      <c r="A1" s="1" t="inlineStr">
        <is>
          <t>NZ Sharemilker Herd Budget — 2026 Season</t>
        </is>
      </c>
    </row>
    <row r="2" ht="40" customHeight="1">
      <c r="A2" s="2" t="inlineStr">
        <is>
          <t>Date</t>
        </is>
      </c>
      <c r="B2" s="2" t="inlineStr">
        <is>
          <t>Month</t>
        </is>
      </c>
      <c r="C2" s="2" t="inlineStr">
        <is>
          <t>Farm / Operator</t>
        </is>
      </c>
      <c r="D2" s="2" t="inlineStr">
        <is>
          <t>Region / Town</t>
        </is>
      </c>
      <c r="E2" s="2" t="inlineStr">
        <is>
          <t>Cows Milked</t>
        </is>
      </c>
      <c r="F2" s="2" t="inlineStr">
        <is>
          <t>Days Milked</t>
        </is>
      </c>
      <c r="G2" s="2" t="inlineStr">
        <is>
          <t>Milk Solids
(kg MS)</t>
        </is>
      </c>
      <c r="H2" s="2" t="inlineStr">
        <is>
          <t>Payout Forecast
($/kg MS)</t>
        </is>
      </c>
      <c r="I2" s="2" t="inlineStr">
        <is>
          <t>Milk Revenue
(NZD)</t>
        </is>
      </c>
      <c r="J2" s="2" t="inlineStr">
        <is>
          <t>Calf Sales
(NZD)</t>
        </is>
      </c>
      <c r="K2" s="2" t="inlineStr">
        <is>
          <t>Supplement Feed
(NZD)</t>
        </is>
      </c>
      <c r="L2" s="2" t="inlineStr">
        <is>
          <t>Grazing /
Agistment (NZD)</t>
        </is>
      </c>
      <c r="M2" s="2" t="inlineStr">
        <is>
          <t>Animal Health
(NZD)</t>
        </is>
      </c>
      <c r="N2" s="2" t="inlineStr">
        <is>
          <t>Labour
(NZD)</t>
        </is>
      </c>
      <c r="O2" s="2" t="inlineStr">
        <is>
          <t>Repairs &amp;
Maintenance (NZD)</t>
        </is>
      </c>
      <c r="P2" s="2" t="inlineStr">
        <is>
          <t>Administration
(NZD)</t>
        </is>
      </c>
      <c r="Q2" s="2" t="inlineStr">
        <is>
          <t>Total Income
(NZD)</t>
        </is>
      </c>
      <c r="R2" s="2" t="inlineStr">
        <is>
          <t>Total Expenses
(NZD)</t>
        </is>
      </c>
      <c r="S2" s="2" t="inlineStr">
        <is>
          <t>Net Herd Margin
(NZD)</t>
        </is>
      </c>
      <c r="T2" s="2" t="inlineStr">
        <is>
          <t>Sharemilker
Share %</t>
        </is>
      </c>
      <c r="U2" s="2" t="inlineStr">
        <is>
          <t>Sharemilker Net
Income (NZD)</t>
        </is>
      </c>
      <c r="V2" s="2" t="inlineStr">
        <is>
          <t>GST
Applicable?</t>
        </is>
      </c>
      <c r="W2" s="2" t="inlineStr">
        <is>
          <t>GST Amount
(NZD)</t>
        </is>
      </c>
    </row>
    <row r="3">
      <c r="A3" s="44" t="n">
        <v>46113</v>
      </c>
      <c r="B3" s="4" t="inlineStr">
        <is>
          <t>April</t>
        </is>
      </c>
      <c r="C3" s="4" t="inlineStr">
        <is>
          <t>Aroha Tūhoe</t>
        </is>
      </c>
      <c r="D3" s="4" t="inlineStr">
        <is>
          <t>Waikato / Hamilton</t>
        </is>
      </c>
      <c r="E3" s="5" t="n">
        <v>420</v>
      </c>
      <c r="F3" s="5" t="n">
        <v>30</v>
      </c>
      <c r="G3" s="5" t="n">
        <v>8900</v>
      </c>
      <c r="H3" s="45" t="n">
        <v>9.1</v>
      </c>
      <c r="I3" s="46">
        <f>G3*H3</f>
        <v/>
      </c>
      <c r="J3" s="45" t="n">
        <v>4200</v>
      </c>
      <c r="K3" s="45" t="n">
        <v>18500</v>
      </c>
      <c r="L3" s="45" t="n">
        <v>9200</v>
      </c>
      <c r="M3" s="45" t="n">
        <v>3100</v>
      </c>
      <c r="N3" s="45" t="n">
        <v>22000</v>
      </c>
      <c r="O3" s="45" t="n">
        <v>4500</v>
      </c>
      <c r="P3" s="45" t="n">
        <v>1800</v>
      </c>
      <c r="Q3" s="46">
        <f>I3+J3</f>
        <v/>
      </c>
      <c r="R3" s="46">
        <f>SUM(K3:P3)</f>
        <v/>
      </c>
      <c r="S3" s="46">
        <f>Q3-R3</f>
        <v/>
      </c>
      <c r="T3" s="47" t="n">
        <v>0.5</v>
      </c>
      <c r="U3" s="46">
        <f>S3*T3</f>
        <v/>
      </c>
      <c r="V3" s="9">
        <f>IF(Q3&gt;60000,"Y","N")</f>
        <v/>
      </c>
      <c r="W3" s="46">
        <f>IF(V3="Y",(Q3-R3)*0.15,0)</f>
        <v/>
      </c>
    </row>
    <row r="4">
      <c r="A4" s="44" t="n">
        <v>46143</v>
      </c>
      <c r="B4" s="4" t="inlineStr">
        <is>
          <t>May</t>
        </is>
      </c>
      <c r="C4" s="4" t="inlineStr">
        <is>
          <t>Liam Mackenzie</t>
        </is>
      </c>
      <c r="D4" s="4" t="inlineStr">
        <is>
          <t>Southland / Gore</t>
        </is>
      </c>
      <c r="E4" s="5" t="n">
        <v>415</v>
      </c>
      <c r="F4" s="5" t="n">
        <v>31</v>
      </c>
      <c r="G4" s="5" t="n">
        <v>9400</v>
      </c>
      <c r="H4" s="45" t="n">
        <v>8.949999999999999</v>
      </c>
      <c r="I4" s="48">
        <f>G4*H4</f>
        <v/>
      </c>
      <c r="J4" s="45" t="n">
        <v>3800</v>
      </c>
      <c r="K4" s="45" t="n">
        <v>19200</v>
      </c>
      <c r="L4" s="45" t="n">
        <v>8900</v>
      </c>
      <c r="M4" s="45" t="n">
        <v>2800</v>
      </c>
      <c r="N4" s="45" t="n">
        <v>21500</v>
      </c>
      <c r="O4" s="45" t="n">
        <v>4200</v>
      </c>
      <c r="P4" s="45" t="n">
        <v>1650</v>
      </c>
      <c r="Q4" s="48">
        <f>I4+J4</f>
        <v/>
      </c>
      <c r="R4" s="48">
        <f>SUM(K4:P4)</f>
        <v/>
      </c>
      <c r="S4" s="48">
        <f>Q4-R4</f>
        <v/>
      </c>
      <c r="T4" s="47" t="n">
        <v>0.5</v>
      </c>
      <c r="U4" s="48">
        <f>S4*T4</f>
        <v/>
      </c>
      <c r="V4" s="11">
        <f>IF(Q4&gt;60000,"Y","N")</f>
        <v/>
      </c>
      <c r="W4" s="48">
        <f>IF(V4="Y",(Q4-R4)*0.15,0)</f>
        <v/>
      </c>
    </row>
    <row r="5">
      <c r="A5" s="44" t="n">
        <v>46174</v>
      </c>
      <c r="B5" s="4" t="inlineStr">
        <is>
          <t>June</t>
        </is>
      </c>
      <c r="C5" s="4" t="inlineStr">
        <is>
          <t>Charlotte Reid</t>
        </is>
      </c>
      <c r="D5" s="4" t="inlineStr">
        <is>
          <t>Taranaki / New Plymouth</t>
        </is>
      </c>
      <c r="E5" s="5" t="n">
        <v>430</v>
      </c>
      <c r="F5" s="5" t="n">
        <v>30</v>
      </c>
      <c r="G5" s="5" t="n">
        <v>10100</v>
      </c>
      <c r="H5" s="45" t="n">
        <v>8.800000000000001</v>
      </c>
      <c r="I5" s="46">
        <f>G5*H5</f>
        <v/>
      </c>
      <c r="J5" s="45" t="n">
        <v>5100</v>
      </c>
      <c r="K5" s="45" t="n">
        <v>21000</v>
      </c>
      <c r="L5" s="45" t="n">
        <v>9500</v>
      </c>
      <c r="M5" s="45" t="n">
        <v>3300</v>
      </c>
      <c r="N5" s="45" t="n">
        <v>23000</v>
      </c>
      <c r="O5" s="45" t="n">
        <v>4800</v>
      </c>
      <c r="P5" s="45" t="n">
        <v>1900</v>
      </c>
      <c r="Q5" s="46">
        <f>I5+J5</f>
        <v/>
      </c>
      <c r="R5" s="46">
        <f>SUM(K5:P5)</f>
        <v/>
      </c>
      <c r="S5" s="46">
        <f>Q5-R5</f>
        <v/>
      </c>
      <c r="T5" s="47" t="n">
        <v>0.5</v>
      </c>
      <c r="U5" s="46">
        <f>S5*T5</f>
        <v/>
      </c>
      <c r="V5" s="9">
        <f>IF(Q5&gt;60000,"Y","N")</f>
        <v/>
      </c>
      <c r="W5" s="46">
        <f>IF(V5="Y",(Q5-R5)*0.15,0)</f>
        <v/>
      </c>
    </row>
    <row r="6">
      <c r="A6" s="44" t="n">
        <v>46204</v>
      </c>
      <c r="B6" s="4" t="inlineStr">
        <is>
          <t>July</t>
        </is>
      </c>
      <c r="C6" s="4" t="inlineStr">
        <is>
          <t>Manaia Parata</t>
        </is>
      </c>
      <c r="D6" s="4" t="inlineStr">
        <is>
          <t>Canterbury / Ashburton</t>
        </is>
      </c>
      <c r="E6" s="5" t="n">
        <v>440</v>
      </c>
      <c r="F6" s="5" t="n">
        <v>31</v>
      </c>
      <c r="G6" s="5" t="n">
        <v>11200</v>
      </c>
      <c r="H6" s="45" t="n">
        <v>9.199999999999999</v>
      </c>
      <c r="I6" s="48">
        <f>G6*H6</f>
        <v/>
      </c>
      <c r="J6" s="45" t="n">
        <v>6200</v>
      </c>
      <c r="K6" s="45" t="n">
        <v>22500</v>
      </c>
      <c r="L6" s="45" t="n">
        <v>10200</v>
      </c>
      <c r="M6" s="45" t="n">
        <v>3500</v>
      </c>
      <c r="N6" s="45" t="n">
        <v>24500</v>
      </c>
      <c r="O6" s="45" t="n">
        <v>5100</v>
      </c>
      <c r="P6" s="45" t="n">
        <v>2100</v>
      </c>
      <c r="Q6" s="48">
        <f>I6+J6</f>
        <v/>
      </c>
      <c r="R6" s="48">
        <f>SUM(K6:P6)</f>
        <v/>
      </c>
      <c r="S6" s="48">
        <f>Q6-R6</f>
        <v/>
      </c>
      <c r="T6" s="47" t="n">
        <v>0.5</v>
      </c>
      <c r="U6" s="48">
        <f>S6*T6</f>
        <v/>
      </c>
      <c r="V6" s="11">
        <f>IF(Q6&gt;60000,"Y","N")</f>
        <v/>
      </c>
      <c r="W6" s="48">
        <f>IF(V6="Y",(Q6-R6)*0.15,0)</f>
        <v/>
      </c>
    </row>
    <row r="7">
      <c r="A7" s="44" t="n">
        <v>46235</v>
      </c>
      <c r="B7" s="4" t="inlineStr">
        <is>
          <t>August</t>
        </is>
      </c>
      <c r="C7" s="4" t="inlineStr">
        <is>
          <t>Sophie Williams</t>
        </is>
      </c>
      <c r="D7" s="4" t="inlineStr">
        <is>
          <t>Waikato / Te Awamutu</t>
        </is>
      </c>
      <c r="E7" s="5" t="n">
        <v>425</v>
      </c>
      <c r="F7" s="5" t="n">
        <v>31</v>
      </c>
      <c r="G7" s="5" t="n">
        <v>10500</v>
      </c>
      <c r="H7" s="45" t="n">
        <v>9.35</v>
      </c>
      <c r="I7" s="46">
        <f>G7*H7</f>
        <v/>
      </c>
      <c r="J7" s="45" t="n">
        <v>5500</v>
      </c>
      <c r="K7" s="45" t="n">
        <v>20800</v>
      </c>
      <c r="L7" s="45" t="n">
        <v>9800</v>
      </c>
      <c r="M7" s="45" t="n">
        <v>3200</v>
      </c>
      <c r="N7" s="45" t="n">
        <v>22800</v>
      </c>
      <c r="O7" s="45" t="n">
        <v>4700</v>
      </c>
      <c r="P7" s="45" t="n">
        <v>1980</v>
      </c>
      <c r="Q7" s="46">
        <f>I7+J7</f>
        <v/>
      </c>
      <c r="R7" s="46">
        <f>SUM(K7:P7)</f>
        <v/>
      </c>
      <c r="S7" s="46">
        <f>Q7-R7</f>
        <v/>
      </c>
      <c r="T7" s="47" t="n">
        <v>0.5</v>
      </c>
      <c r="U7" s="46">
        <f>S7*T7</f>
        <v/>
      </c>
      <c r="V7" s="9">
        <f>IF(Q7&gt;60000,"Y","N")</f>
        <v/>
      </c>
      <c r="W7" s="46">
        <f>IF(V7="Y",(Q7-R7)*0.15,0)</f>
        <v/>
      </c>
    </row>
    <row r="8">
      <c r="A8" s="44" t="n">
        <v>46266</v>
      </c>
      <c r="B8" s="4" t="inlineStr">
        <is>
          <t>September</t>
        </is>
      </c>
      <c r="C8" s="4" t="inlineStr">
        <is>
          <t>Hemi Ngāta</t>
        </is>
      </c>
      <c r="D8" s="4" t="inlineStr">
        <is>
          <t>Manawatū / Palmerston North</t>
        </is>
      </c>
      <c r="E8" s="5" t="n">
        <v>410</v>
      </c>
      <c r="F8" s="5" t="n">
        <v>30</v>
      </c>
      <c r="G8" s="5" t="n">
        <v>9700</v>
      </c>
      <c r="H8" s="45" t="n">
        <v>9</v>
      </c>
      <c r="I8" s="48">
        <f>G8*H8</f>
        <v/>
      </c>
      <c r="J8" s="45" t="n">
        <v>4900</v>
      </c>
      <c r="K8" s="45" t="n">
        <v>19500</v>
      </c>
      <c r="L8" s="45" t="n">
        <v>9100</v>
      </c>
      <c r="M8" s="45" t="n">
        <v>3000</v>
      </c>
      <c r="N8" s="45" t="n">
        <v>21900</v>
      </c>
      <c r="O8" s="45" t="n">
        <v>4400</v>
      </c>
      <c r="P8" s="45" t="n">
        <v>1750</v>
      </c>
      <c r="Q8" s="48">
        <f>I8+J8</f>
        <v/>
      </c>
      <c r="R8" s="48">
        <f>SUM(K8:P8)</f>
        <v/>
      </c>
      <c r="S8" s="48">
        <f>Q8-R8</f>
        <v/>
      </c>
      <c r="T8" s="47" t="n">
        <v>0.5</v>
      </c>
      <c r="U8" s="48">
        <f>S8*T8</f>
        <v/>
      </c>
      <c r="V8" s="11">
        <f>IF(Q8&gt;60000,"Y","N")</f>
        <v/>
      </c>
      <c r="W8" s="48">
        <f>IF(V8="Y",(Q8-R8)*0.15,0)</f>
        <v/>
      </c>
    </row>
    <row r="9">
      <c r="A9" s="44" t="n">
        <v>46296</v>
      </c>
      <c r="B9" s="4" t="inlineStr">
        <is>
          <t>October</t>
        </is>
      </c>
      <c r="C9" s="4" t="inlineStr">
        <is>
          <t>Olivia Fenton</t>
        </is>
      </c>
      <c r="D9" s="4" t="inlineStr">
        <is>
          <t>Northland / Kerikeri</t>
        </is>
      </c>
      <c r="E9" s="5" t="n">
        <v>405</v>
      </c>
      <c r="F9" s="5" t="n">
        <v>31</v>
      </c>
      <c r="G9" s="5" t="n">
        <v>8800</v>
      </c>
      <c r="H9" s="45" t="n">
        <v>8.75</v>
      </c>
      <c r="I9" s="46">
        <f>G9*H9</f>
        <v/>
      </c>
      <c r="J9" s="45" t="n">
        <v>3600</v>
      </c>
      <c r="K9" s="45" t="n">
        <v>18200</v>
      </c>
      <c r="L9" s="45" t="n">
        <v>8700</v>
      </c>
      <c r="M9" s="45" t="n">
        <v>2700</v>
      </c>
      <c r="N9" s="45" t="n">
        <v>20800</v>
      </c>
      <c r="O9" s="45" t="n">
        <v>4100</v>
      </c>
      <c r="P9" s="45" t="n">
        <v>1600</v>
      </c>
      <c r="Q9" s="46">
        <f>I9+J9</f>
        <v/>
      </c>
      <c r="R9" s="46">
        <f>SUM(K9:P9)</f>
        <v/>
      </c>
      <c r="S9" s="46">
        <f>Q9-R9</f>
        <v/>
      </c>
      <c r="T9" s="47" t="n">
        <v>0.5</v>
      </c>
      <c r="U9" s="46">
        <f>S9*T9</f>
        <v/>
      </c>
      <c r="V9" s="9">
        <f>IF(Q9&gt;60000,"Y","N")</f>
        <v/>
      </c>
      <c r="W9" s="46">
        <f>IF(V9="Y",(Q9-R9)*0.15,0)</f>
        <v/>
      </c>
    </row>
    <row r="10">
      <c r="A10" s="44" t="n">
        <v>46327</v>
      </c>
      <c r="B10" s="4" t="inlineStr">
        <is>
          <t>November</t>
        </is>
      </c>
      <c r="C10" s="4" t="inlineStr">
        <is>
          <t>Tama Hirini</t>
        </is>
      </c>
      <c r="D10" s="4" t="inlineStr">
        <is>
          <t>Bay of Plenty / Rotorua</t>
        </is>
      </c>
      <c r="E10" s="5" t="n">
        <v>430</v>
      </c>
      <c r="F10" s="5" t="n">
        <v>30</v>
      </c>
      <c r="G10" s="5" t="n">
        <v>9950</v>
      </c>
      <c r="H10" s="45" t="n">
        <v>9.050000000000001</v>
      </c>
      <c r="I10" s="48">
        <f>G10*H10</f>
        <v/>
      </c>
      <c r="J10" s="45" t="n">
        <v>4700</v>
      </c>
      <c r="K10" s="45" t="n">
        <v>20100</v>
      </c>
      <c r="L10" s="45" t="n">
        <v>9400</v>
      </c>
      <c r="M10" s="45" t="n">
        <v>3150</v>
      </c>
      <c r="N10" s="45" t="n">
        <v>22200</v>
      </c>
      <c r="O10" s="45" t="n">
        <v>4600</v>
      </c>
      <c r="P10" s="45" t="n">
        <v>1850</v>
      </c>
      <c r="Q10" s="48">
        <f>I10+J10</f>
        <v/>
      </c>
      <c r="R10" s="48">
        <f>SUM(K10:P10)</f>
        <v/>
      </c>
      <c r="S10" s="48">
        <f>Q10-R10</f>
        <v/>
      </c>
      <c r="T10" s="47" t="n">
        <v>0.5</v>
      </c>
      <c r="U10" s="48">
        <f>S10*T10</f>
        <v/>
      </c>
      <c r="V10" s="11">
        <f>IF(Q10&gt;60000,"Y","N")</f>
        <v/>
      </c>
      <c r="W10" s="48">
        <f>IF(V10="Y",(Q10-R10)*0.15,0)</f>
        <v/>
      </c>
    </row>
    <row r="11">
      <c r="A11" s="44" t="n">
        <v>46357</v>
      </c>
      <c r="B11" s="4" t="inlineStr">
        <is>
          <t>December</t>
        </is>
      </c>
      <c r="C11" s="4" t="inlineStr">
        <is>
          <t>Emma Christiansen</t>
        </is>
      </c>
      <c r="D11" s="4" t="inlineStr">
        <is>
          <t>Canterbury / Timaru</t>
        </is>
      </c>
      <c r="E11" s="5" t="n">
        <v>445</v>
      </c>
      <c r="F11" s="5" t="n">
        <v>31</v>
      </c>
      <c r="G11" s="5" t="n">
        <v>11450</v>
      </c>
      <c r="H11" s="45" t="n">
        <v>9.5</v>
      </c>
      <c r="I11" s="46">
        <f>G11*H11</f>
        <v/>
      </c>
      <c r="J11" s="45" t="n">
        <v>6800</v>
      </c>
      <c r="K11" s="45" t="n">
        <v>23500</v>
      </c>
      <c r="L11" s="45" t="n">
        <v>10800</v>
      </c>
      <c r="M11" s="45" t="n">
        <v>3700</v>
      </c>
      <c r="N11" s="45" t="n">
        <v>25500</v>
      </c>
      <c r="O11" s="45" t="n">
        <v>5300</v>
      </c>
      <c r="P11" s="45" t="n">
        <v>2200</v>
      </c>
      <c r="Q11" s="46">
        <f>I11+J11</f>
        <v/>
      </c>
      <c r="R11" s="46">
        <f>SUM(K11:P11)</f>
        <v/>
      </c>
      <c r="S11" s="46">
        <f>Q11-R11</f>
        <v/>
      </c>
      <c r="T11" s="47" t="n">
        <v>0.5</v>
      </c>
      <c r="U11" s="46">
        <f>S11*T11</f>
        <v/>
      </c>
      <c r="V11" s="9">
        <f>IF(Q11&gt;60000,"Y","N")</f>
        <v/>
      </c>
      <c r="W11" s="46">
        <f>IF(V11="Y",(Q11-R11)*0.15,0)</f>
        <v/>
      </c>
    </row>
    <row r="12">
      <c r="A12" s="12" t="n"/>
      <c r="B12" s="12" t="inlineStr">
        <is>
          <t>TOTALS / AVERAGES</t>
        </is>
      </c>
      <c r="C12" s="12" t="n"/>
      <c r="D12" s="12" t="n"/>
      <c r="E12" s="13">
        <f>SUM(E3:E11)</f>
        <v/>
      </c>
      <c r="F12" s="13">
        <f>SUM(F3:F11)</f>
        <v/>
      </c>
      <c r="G12" s="13">
        <f>SUM(G3:G11)</f>
        <v/>
      </c>
      <c r="H12" s="49">
        <f>AVERAGE(H3:H11)</f>
        <v/>
      </c>
      <c r="I12" s="49">
        <f>SUM(I3:I11)</f>
        <v/>
      </c>
      <c r="J12" s="49">
        <f>SUM(J3:J11)</f>
        <v/>
      </c>
      <c r="K12" s="49">
        <f>SUM(K3:K11)</f>
        <v/>
      </c>
      <c r="L12" s="49">
        <f>SUM(L3:L11)</f>
        <v/>
      </c>
      <c r="M12" s="49">
        <f>SUM(M3:M11)</f>
        <v/>
      </c>
      <c r="N12" s="49">
        <f>SUM(N3:N11)</f>
        <v/>
      </c>
      <c r="O12" s="49">
        <f>SUM(O3:O11)</f>
        <v/>
      </c>
      <c r="P12" s="49">
        <f>SUM(P3:P11)</f>
        <v/>
      </c>
      <c r="Q12" s="49">
        <f>SUM(Q3:Q11)</f>
        <v/>
      </c>
      <c r="R12" s="49">
        <f>SUM(R3:R11)</f>
        <v/>
      </c>
      <c r="S12" s="49">
        <f>SUM(S3:S11)</f>
        <v/>
      </c>
      <c r="T12" s="12" t="n"/>
      <c r="U12" s="49">
        <f>SUM(U3:U11)</f>
        <v/>
      </c>
      <c r="V12" s="12" t="n"/>
      <c r="W12" s="49">
        <f>SUM(W3:W11)</f>
        <v/>
      </c>
    </row>
  </sheetData>
  <mergeCells count="1">
    <mergeCell ref="A1:W1"/>
  </mergeCells>
  <conditionalFormatting sqref="S3:S11">
    <cfRule type="expression" priority="1" dxfId="0" stopIfTrue="1">
      <formula>S3&lt;0</formula>
    </cfRule>
    <cfRule type="expression" priority="2" dxfId="1" stopIfTrue="1">
      <formula>S3&gt;=0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8"/>
  <sheetViews>
    <sheetView workbookViewId="0">
      <pane ySplit="2" topLeftCell="A3"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18" customWidth="1" min="8" max="8"/>
    <col width="18" customWidth="1" min="9" max="9"/>
    <col width="18" customWidth="1" min="10" max="10"/>
    <col width="18" customWidth="1" min="11" max="11"/>
    <col width="18" customWidth="1" min="12" max="12"/>
  </cols>
  <sheetData>
    <row r="1" ht="36" customHeight="1">
      <c r="A1" s="15" t="inlineStr">
        <is>
          <t>Budget Summary Dashboard — 2026 Dairy Season</t>
        </is>
      </c>
    </row>
    <row r="2"/>
    <row r="3" ht="22" customHeight="1">
      <c r="A3" s="16" t="inlineStr">
        <is>
          <t>Total Milk Solids (kg MS)</t>
        </is>
      </c>
      <c r="B3" s="16" t="inlineStr">
        <is>
          <t>Avg Payout ($/kg MS)</t>
        </is>
      </c>
      <c r="C3" s="16" t="inlineStr">
        <is>
          <t>Total Milk Revenue</t>
        </is>
      </c>
      <c r="D3" s="16" t="inlineStr">
        <is>
          <t>Total Income</t>
        </is>
      </c>
      <c r="E3" s="16" t="inlineStr">
        <is>
          <t>Total Expenses</t>
        </is>
      </c>
      <c r="F3" s="16" t="inlineStr">
        <is>
          <t>Net Herd Margin</t>
        </is>
      </c>
      <c r="G3" s="16" t="inlineStr">
        <is>
          <t>Sharemilker Net Income</t>
        </is>
      </c>
      <c r="H3" s="16" t="inlineStr">
        <is>
          <t>Avg Cost per kg MS</t>
        </is>
      </c>
    </row>
    <row r="4" ht="28" customHeight="1">
      <c r="A4" s="17">
        <f>'Herd Budget'!G12</f>
        <v/>
      </c>
      <c r="B4" s="50">
        <f>AVERAGE('Herd Budget'!H3:H11)</f>
        <v/>
      </c>
      <c r="C4" s="50">
        <f>'Herd Budget'!I12</f>
        <v/>
      </c>
      <c r="D4" s="50">
        <f>'Herd Budget'!Q12</f>
        <v/>
      </c>
      <c r="E4" s="50">
        <f>'Herd Budget'!R12</f>
        <v/>
      </c>
      <c r="F4" s="50">
        <f>'Herd Budget'!S12</f>
        <v/>
      </c>
      <c r="G4" s="50">
        <f>'Herd Budget'!U12</f>
        <v/>
      </c>
      <c r="H4" s="50">
        <f>IFERROR('Herd Budget'!R12/'Herd Budget'!G12,0)</f>
        <v/>
      </c>
    </row>
    <row r="5"/>
    <row r="6">
      <c r="A6" s="19" t="inlineStr">
        <is>
          <t>Months with Negative Margin:</t>
        </is>
      </c>
      <c r="B6" s="20">
        <f>COUNTIF('Herd Budget'!S3:S11,"&lt;0")</f>
        <v/>
      </c>
      <c r="C6" s="21" t="inlineStr">
        <is>
          <t>% Margin (Net/Income):</t>
        </is>
      </c>
      <c r="D6" s="51">
        <f>IFERROR('Herd Budget'!S12/'Herd Budget'!Q12,0)</f>
        <v/>
      </c>
      <c r="E6" s="21" t="inlineStr">
        <is>
          <t>Sharemilker Net Income %:</t>
        </is>
      </c>
      <c r="F6" s="51">
        <f>IFERROR('Herd Budget'!U12/'Herd Budget'!Q12,0)</f>
        <v/>
      </c>
    </row>
    <row r="7"/>
    <row r="8">
      <c r="A8" s="23" t="inlineStr">
        <is>
          <t>Monthly Performance Table</t>
        </is>
      </c>
      <c r="G8" s="24" t="inlineStr">
        <is>
          <t>Annual Expense Breakdown</t>
        </is>
      </c>
    </row>
    <row r="9">
      <c r="A9" s="25" t="inlineStr">
        <is>
          <t>Month</t>
        </is>
      </c>
      <c r="B9" s="25" t="inlineStr">
        <is>
          <t>Milk Revenue (NZD)</t>
        </is>
      </c>
      <c r="C9" s="25" t="inlineStr">
        <is>
          <t>Total Expenses (NZD)</t>
        </is>
      </c>
      <c r="D9" s="25" t="inlineStr">
        <is>
          <t>Net Herd Margin (NZD)</t>
        </is>
      </c>
      <c r="G9" s="26" t="inlineStr">
        <is>
          <t>Expense Category</t>
        </is>
      </c>
      <c r="H9" s="26" t="inlineStr">
        <is>
          <t>Annual Total (NZD)</t>
        </is>
      </c>
    </row>
    <row r="10">
      <c r="A10" s="9" t="inlineStr">
        <is>
          <t>April</t>
        </is>
      </c>
      <c r="B10" s="46">
        <f>'Herd Budget'!I3</f>
        <v/>
      </c>
      <c r="C10" s="46">
        <f>'Herd Budget'!R3</f>
        <v/>
      </c>
      <c r="D10" s="46">
        <f>'Herd Budget'!S3</f>
        <v/>
      </c>
      <c r="G10" s="27" t="inlineStr">
        <is>
          <t>Supplement Feed</t>
        </is>
      </c>
      <c r="H10" s="52">
        <f>SUM('Herd Budget'!K3:K11)</f>
        <v/>
      </c>
    </row>
    <row r="11">
      <c r="A11" s="11" t="inlineStr">
        <is>
          <t>May</t>
        </is>
      </c>
      <c r="B11" s="48">
        <f>'Herd Budget'!I4</f>
        <v/>
      </c>
      <c r="C11" s="48">
        <f>'Herd Budget'!R4</f>
        <v/>
      </c>
      <c r="D11" s="48">
        <f>'Herd Budget'!S4</f>
        <v/>
      </c>
      <c r="G11" s="29" t="inlineStr">
        <is>
          <t>Grazing / Agistment</t>
        </is>
      </c>
      <c r="H11" s="53">
        <f>SUM('Herd Budget'!L3:L11)</f>
        <v/>
      </c>
    </row>
    <row r="12">
      <c r="A12" s="9" t="inlineStr">
        <is>
          <t>June</t>
        </is>
      </c>
      <c r="B12" s="46">
        <f>'Herd Budget'!I5</f>
        <v/>
      </c>
      <c r="C12" s="46">
        <f>'Herd Budget'!R5</f>
        <v/>
      </c>
      <c r="D12" s="46">
        <f>'Herd Budget'!S5</f>
        <v/>
      </c>
      <c r="G12" s="27" t="inlineStr">
        <is>
          <t>Animal Health</t>
        </is>
      </c>
      <c r="H12" s="52">
        <f>SUM('Herd Budget'!M3:M11)</f>
        <v/>
      </c>
    </row>
    <row r="13">
      <c r="A13" s="11" t="inlineStr">
        <is>
          <t>July</t>
        </is>
      </c>
      <c r="B13" s="48">
        <f>'Herd Budget'!I6</f>
        <v/>
      </c>
      <c r="C13" s="48">
        <f>'Herd Budget'!R6</f>
        <v/>
      </c>
      <c r="D13" s="48">
        <f>'Herd Budget'!S6</f>
        <v/>
      </c>
      <c r="G13" s="29" t="inlineStr">
        <is>
          <t>Labour</t>
        </is>
      </c>
      <c r="H13" s="53">
        <f>SUM('Herd Budget'!N3:N11)</f>
        <v/>
      </c>
    </row>
    <row r="14">
      <c r="A14" s="9" t="inlineStr">
        <is>
          <t>August</t>
        </is>
      </c>
      <c r="B14" s="46">
        <f>'Herd Budget'!I7</f>
        <v/>
      </c>
      <c r="C14" s="46">
        <f>'Herd Budget'!R7</f>
        <v/>
      </c>
      <c r="D14" s="46">
        <f>'Herd Budget'!S7</f>
        <v/>
      </c>
      <c r="G14" s="27" t="inlineStr">
        <is>
          <t>Repairs &amp; Maintenance</t>
        </is>
      </c>
      <c r="H14" s="52">
        <f>SUM('Herd Budget'!O3:O11)</f>
        <v/>
      </c>
    </row>
    <row r="15">
      <c r="A15" s="11" t="inlineStr">
        <is>
          <t>September</t>
        </is>
      </c>
      <c r="B15" s="48">
        <f>'Herd Budget'!I8</f>
        <v/>
      </c>
      <c r="C15" s="48">
        <f>'Herd Budget'!R8</f>
        <v/>
      </c>
      <c r="D15" s="48">
        <f>'Herd Budget'!S8</f>
        <v/>
      </c>
      <c r="G15" s="29" t="inlineStr">
        <is>
          <t>Administration</t>
        </is>
      </c>
      <c r="H15" s="53">
        <f>SUM('Herd Budget'!P3:P11)</f>
        <v/>
      </c>
    </row>
    <row r="16">
      <c r="A16" s="9" t="inlineStr">
        <is>
          <t>October</t>
        </is>
      </c>
      <c r="B16" s="46">
        <f>'Herd Budget'!I9</f>
        <v/>
      </c>
      <c r="C16" s="46">
        <f>'Herd Budget'!R9</f>
        <v/>
      </c>
      <c r="D16" s="46">
        <f>'Herd Budget'!S9</f>
        <v/>
      </c>
    </row>
    <row r="17">
      <c r="A17" s="11" t="inlineStr">
        <is>
          <t>November</t>
        </is>
      </c>
      <c r="B17" s="48">
        <f>'Herd Budget'!I10</f>
        <v/>
      </c>
      <c r="C17" s="48">
        <f>'Herd Budget'!R10</f>
        <v/>
      </c>
      <c r="D17" s="48">
        <f>'Herd Budget'!S10</f>
        <v/>
      </c>
    </row>
    <row r="18">
      <c r="A18" s="9" t="inlineStr">
        <is>
          <t>December</t>
        </is>
      </c>
      <c r="B18" s="46">
        <f>'Herd Budget'!I11</f>
        <v/>
      </c>
      <c r="C18" s="46">
        <f>'Herd Budget'!R11</f>
        <v/>
      </c>
      <c r="D18" s="46">
        <f>'Herd Budget'!S11</f>
        <v/>
      </c>
    </row>
  </sheetData>
  <mergeCells count="1">
    <mergeCell ref="A1:L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G15"/>
  <sheetViews>
    <sheetView workbookViewId="0">
      <pane ySplit="2" topLeftCell="A3" activePane="bottomLeft" state="frozen"/>
      <selection pane="bottomLeft" activeCell="A1" sqref="A1"/>
    </sheetView>
  </sheetViews>
  <sheetFormatPr baseColWidth="8" defaultRowHeight="15"/>
  <cols>
    <col width="28" customWidth="1" min="1" max="1"/>
    <col width="24" customWidth="1" min="2" max="2"/>
    <col width="52" customWidth="1" min="3" max="3"/>
    <col width="10" customWidth="1" min="4" max="4"/>
    <col width="15" customWidth="1" min="5" max="5"/>
    <col width="42" customWidth="1" min="6" max="6"/>
    <col width="16" customWidth="1" min="7" max="7"/>
  </cols>
  <sheetData>
    <row r="1" ht="32" customHeight="1">
      <c r="A1" s="31" t="inlineStr">
        <is>
          <t>Expense Category Reference — NZ Dairy Sharemilking</t>
        </is>
      </c>
    </row>
    <row r="2">
      <c r="A2" s="2" t="inlineStr">
        <is>
          <t>Expense Category</t>
        </is>
      </c>
      <c r="B2" s="2" t="inlineStr">
        <is>
          <t>Typical Annual Budget (NZD)</t>
        </is>
      </c>
      <c r="C2" s="2" t="inlineStr">
        <is>
          <t>Description</t>
        </is>
      </c>
      <c r="D2" s="2" t="inlineStr">
        <is>
          <t>GST Rate</t>
        </is>
      </c>
      <c r="E2" s="2" t="inlineStr">
        <is>
          <t>Tax Deductible?</t>
        </is>
      </c>
      <c r="F2" s="2" t="inlineStr">
        <is>
          <t>Notes</t>
        </is>
      </c>
      <c r="G2" s="2" t="inlineStr">
        <is>
          <t>% of Total Budget</t>
        </is>
      </c>
    </row>
    <row r="3">
      <c r="A3" s="32" t="inlineStr">
        <is>
          <t>Supplement Feed</t>
        </is>
      </c>
      <c r="B3" s="54" t="n">
        <v>245000</v>
      </c>
      <c r="C3" s="32" t="inlineStr">
        <is>
          <t>Palm kernel, maize silage, hay, supplements for herd</t>
        </is>
      </c>
      <c r="D3" s="32" t="inlineStr">
        <is>
          <t>15%</t>
        </is>
      </c>
      <c r="E3" s="32" t="inlineStr">
        <is>
          <t>Y</t>
        </is>
      </c>
      <c r="F3" s="32" t="inlineStr">
        <is>
          <t>Variable — weather &amp; payout dependent</t>
        </is>
      </c>
      <c r="G3" s="55">
        <f>IFERROR(B3/SUM(B3:B12),0)</f>
        <v/>
      </c>
    </row>
    <row r="4">
      <c r="A4" s="35" t="inlineStr">
        <is>
          <t>Grazing / Agistment</t>
        </is>
      </c>
      <c r="B4" s="56" t="n">
        <v>101000</v>
      </c>
      <c r="C4" s="35" t="inlineStr">
        <is>
          <t>Off-farm grazing for dry cows and R2 heifers</t>
        </is>
      </c>
      <c r="D4" s="35" t="inlineStr">
        <is>
          <t>15%</t>
        </is>
      </c>
      <c r="E4" s="35" t="inlineStr">
        <is>
          <t>Y</t>
        </is>
      </c>
      <c r="F4" s="35" t="inlineStr">
        <is>
          <t>Check lease agreement terms</t>
        </is>
      </c>
      <c r="G4" s="55">
        <f>IFERROR(B4/SUM(B3:B12),0)</f>
        <v/>
      </c>
    </row>
    <row r="5">
      <c r="A5" s="32" t="inlineStr">
        <is>
          <t>Animal Health</t>
        </is>
      </c>
      <c r="B5" s="54" t="n">
        <v>30000</v>
      </c>
      <c r="C5" s="32" t="inlineStr">
        <is>
          <t>Vet fees, drenching, vaccinations, teat spray</t>
        </is>
      </c>
      <c r="D5" s="32" t="inlineStr">
        <is>
          <t>15%</t>
        </is>
      </c>
      <c r="E5" s="32" t="inlineStr">
        <is>
          <t>Y</t>
        </is>
      </c>
      <c r="F5" s="32" t="inlineStr">
        <is>
          <t>Budget ~$70–$80/cow/year</t>
        </is>
      </c>
      <c r="G5" s="55">
        <f>IFERROR(B5/SUM(B3:B12),0)</f>
        <v/>
      </c>
    </row>
    <row r="6">
      <c r="A6" s="35" t="inlineStr">
        <is>
          <t>Labour</t>
        </is>
      </c>
      <c r="B6" s="56" t="n">
        <v>220000</v>
      </c>
      <c r="C6" s="35" t="inlineStr">
        <is>
          <t>Relief milking, permanent staff wages, ACC levies</t>
        </is>
      </c>
      <c r="D6" s="35" t="inlineStr">
        <is>
          <t>0%</t>
        </is>
      </c>
      <c r="E6" s="35" t="inlineStr">
        <is>
          <t>Y</t>
        </is>
      </c>
      <c r="F6" s="35" t="inlineStr">
        <is>
          <t>PAYE obligations apply</t>
        </is>
      </c>
      <c r="G6" s="55">
        <f>IFERROR(B6/SUM(B3:B12),0)</f>
        <v/>
      </c>
    </row>
    <row r="7">
      <c r="A7" s="32" t="inlineStr">
        <is>
          <t>Repairs &amp; Maintenance</t>
        </is>
      </c>
      <c r="B7" s="54" t="n">
        <v>47000</v>
      </c>
      <c r="C7" s="32" t="inlineStr">
        <is>
          <t>Plant, fencing, irrigation, shed maintenance</t>
        </is>
      </c>
      <c r="D7" s="32" t="inlineStr">
        <is>
          <t>15%</t>
        </is>
      </c>
      <c r="E7" s="32" t="inlineStr">
        <is>
          <t>Y</t>
        </is>
      </c>
      <c r="F7" s="32" t="inlineStr">
        <is>
          <t>R&amp;M capitalisation threshold applies</t>
        </is>
      </c>
      <c r="G7" s="55">
        <f>IFERROR(B7/SUM(B3:B12),0)</f>
        <v/>
      </c>
    </row>
    <row r="8">
      <c r="A8" s="35" t="inlineStr">
        <is>
          <t>Administration</t>
        </is>
      </c>
      <c r="B8" s="56" t="n">
        <v>18000</v>
      </c>
      <c r="C8" s="35" t="inlineStr">
        <is>
          <t>Accountancy, Fonterra deductions, office expenses</t>
        </is>
      </c>
      <c r="D8" s="35" t="inlineStr">
        <is>
          <t>15%</t>
        </is>
      </c>
      <c r="E8" s="35" t="inlineStr">
        <is>
          <t>Y</t>
        </is>
      </c>
      <c r="F8" s="35" t="inlineStr">
        <is>
          <t>Keep 7 years of records — IRD requirement</t>
        </is>
      </c>
      <c r="G8" s="55">
        <f>IFERROR(B8/SUM(B3:B12),0)</f>
        <v/>
      </c>
    </row>
    <row r="9">
      <c r="A9" s="32" t="inlineStr">
        <is>
          <t>Breeding / Repro</t>
        </is>
      </c>
      <c r="B9" s="54" t="n">
        <v>22000</v>
      </c>
      <c r="C9" s="32" t="inlineStr">
        <is>
          <t>AI service, semen, pregnancy testing, scanning</t>
        </is>
      </c>
      <c r="D9" s="32" t="inlineStr">
        <is>
          <t>15%</t>
        </is>
      </c>
      <c r="E9" s="32" t="inlineStr">
        <is>
          <t>Y</t>
        </is>
      </c>
      <c r="F9" s="32" t="inlineStr">
        <is>
          <t>Align to herd improvement goals</t>
        </is>
      </c>
      <c r="G9" s="55">
        <f>IFERROR(B9/SUM(B3:B12),0)</f>
        <v/>
      </c>
    </row>
    <row r="10">
      <c r="A10" s="35" t="inlineStr">
        <is>
          <t>Power / Water</t>
        </is>
      </c>
      <c r="B10" s="56" t="n">
        <v>28500</v>
      </c>
      <c r="C10" s="35" t="inlineStr">
        <is>
          <t>Irrigation pumping, dairy shed power, water rates</t>
        </is>
      </c>
      <c r="D10" s="35" t="inlineStr">
        <is>
          <t>15%</t>
        </is>
      </c>
      <c r="E10" s="35" t="inlineStr">
        <is>
          <t>Y</t>
        </is>
      </c>
      <c r="F10" s="35" t="inlineStr">
        <is>
          <t>Consider solar feasibility</t>
        </is>
      </c>
      <c r="G10" s="55">
        <f>IFERROR(B10/SUM(B3:B12),0)</f>
        <v/>
      </c>
    </row>
    <row r="11">
      <c r="A11" s="32" t="inlineStr">
        <is>
          <t>Vehicle / Fuel</t>
        </is>
      </c>
      <c r="B11" s="54" t="n">
        <v>21000</v>
      </c>
      <c r="C11" s="32" t="inlineStr">
        <is>
          <t>Farm vehicles, motorbikes, quad bikes, fuel</t>
        </is>
      </c>
      <c r="D11" s="32" t="inlineStr">
        <is>
          <t>15%</t>
        </is>
      </c>
      <c r="E11" s="32" t="inlineStr">
        <is>
          <t>Y</t>
        </is>
      </c>
      <c r="F11" s="32" t="inlineStr">
        <is>
          <t>FBT may apply for private use</t>
        </is>
      </c>
      <c r="G11" s="55">
        <f>IFERROR(B11/SUM(B3:B12),0)</f>
        <v/>
      </c>
    </row>
    <row r="12">
      <c r="A12" s="35" t="inlineStr">
        <is>
          <t>Compliance / Accounting</t>
        </is>
      </c>
      <c r="B12" s="56" t="n">
        <v>14500</v>
      </c>
      <c r="C12" s="35" t="inlineStr">
        <is>
          <t>Resource consents, environmental monitoring, audits</t>
        </is>
      </c>
      <c r="D12" s="35" t="inlineStr">
        <is>
          <t>15%</t>
        </is>
      </c>
      <c r="E12" s="35" t="inlineStr">
        <is>
          <t>Y</t>
        </is>
      </c>
      <c r="F12" s="35" t="inlineStr">
        <is>
          <t>Budget for NES-FW compliance costs</t>
        </is>
      </c>
      <c r="G12" s="55">
        <f>IFERROR(B12/SUM(B3:B12),0)</f>
        <v/>
      </c>
    </row>
    <row r="13">
      <c r="A13" s="26" t="inlineStr">
        <is>
          <t>TOTAL</t>
        </is>
      </c>
      <c r="B13" s="57">
        <f>SUM(B3:B12)</f>
        <v/>
      </c>
    </row>
    <row r="14"/>
    <row r="15">
      <c r="A15" s="38" t="inlineStr">
        <is>
          <t>Count of Tax-Deductible Expense Categories:</t>
        </is>
      </c>
      <c r="B15" s="39">
        <f>COUNTIF(E3:E12,"Y")</f>
        <v/>
      </c>
    </row>
  </sheetData>
  <mergeCells count="1">
    <mergeCell ref="A1:F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3"/>
  <sheetViews>
    <sheetView workbookViewId="0">
      <pane xSplit="1" ySplit="1" topLeftCell="B2"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30" customWidth="1" min="2" max="2"/>
    <col width="70" customWidth="1" min="3" max="3"/>
  </cols>
  <sheetData>
    <row r="1" ht="38" customHeight="1">
      <c r="A1" s="15" t="inlineStr">
        <is>
          <t>User Guide — NZ Sharemilker Herd Budget Workbook</t>
        </is>
      </c>
    </row>
    <row r="2"/>
    <row r="3" ht="36" customHeight="1">
      <c r="B3" s="40" t="inlineStr">
        <is>
          <t>OVERVIEW</t>
        </is>
      </c>
      <c r="C3" s="41" t="inlineStr">
        <is>
          <t>This workbook is designed for NZ dairy sharemilkers to budget and track herd performance across the season. It covers milk production, income, farm expenses, and sharemilker income splits for lender and advisor review.</t>
        </is>
      </c>
    </row>
    <row r="4"/>
    <row r="5" ht="22" customHeight="1">
      <c r="B5" s="42" t="inlineStr">
        <is>
          <t>SHEET 1 — HERD BUDGET</t>
        </is>
      </c>
      <c r="C5" s="43" t="n"/>
    </row>
    <row r="6" ht="36" customHeight="1">
      <c r="B6" s="40" t="inlineStr">
        <is>
          <t>How to Enter Data</t>
        </is>
      </c>
      <c r="C6" s="41" t="inlineStr">
        <is>
          <t>Enter data in the pale yellow (input) cells only. Each row represents one month of production for a farm/operator. Do not overwrite formula cells (white/green).</t>
        </is>
      </c>
    </row>
    <row r="7" ht="36" customHeight="1">
      <c r="B7" s="40" t="inlineStr">
        <is>
          <t>Date &amp; Month</t>
        </is>
      </c>
      <c r="C7" s="41" t="inlineStr">
        <is>
          <t>Enter the first day of the month in DD/MM/YYYY format. The Month column is for readability — type the month name.</t>
        </is>
      </c>
    </row>
    <row r="8" ht="36" customHeight="1">
      <c r="B8" s="40" t="inlineStr">
        <is>
          <t>Milk Solids (kg MS)</t>
        </is>
      </c>
      <c r="C8" s="41" t="inlineStr">
        <is>
          <t>Enter the total kilograms of milk solids (fat + protein) for the month. This is sourced from your Fonterra statement or production records.</t>
        </is>
      </c>
    </row>
    <row r="9" ht="36" customHeight="1">
      <c r="B9" s="40" t="inlineStr">
        <is>
          <t>Payout Forecast ($/kg MS)</t>
        </is>
      </c>
      <c r="C9" s="41" t="inlineStr">
        <is>
          <t>Enter Fonterra's current forecast farmgate milk price per kg MS. Update each month as revised forecasts are published.</t>
        </is>
      </c>
    </row>
    <row r="10" ht="36" customHeight="1">
      <c r="B10" s="40" t="inlineStr">
        <is>
          <t>Calf Sales</t>
        </is>
      </c>
      <c r="C10" s="41" t="inlineStr">
        <is>
          <t>Enter revenue from calf sales. This forms part of Total Income alongside Milk Revenue.</t>
        </is>
      </c>
    </row>
    <row r="11" ht="36" customHeight="1">
      <c r="B11" s="40" t="inlineStr">
        <is>
          <t>Expense Columns (K–P)</t>
        </is>
      </c>
      <c r="C11" s="41" t="inlineStr">
        <is>
          <t>Enter actual monthly costs for: Supplement Feed, Grazing/Agistment, Animal Health, Labour, Repairs &amp; Maintenance, and Administration.</t>
        </is>
      </c>
    </row>
    <row r="12" ht="36" customHeight="1">
      <c r="B12" s="40" t="inlineStr">
        <is>
          <t>Sharemilker Share %</t>
        </is>
      </c>
      <c r="C12" s="41" t="inlineStr">
        <is>
          <t>Enter the contracted sharemilker income split (e.g. 0.50 for 50%). This is set in your sharemilking agreement and should remain consistent across rows unless renegotiated.</t>
        </is>
      </c>
    </row>
    <row r="13" ht="36" customHeight="1">
      <c r="B13" s="40" t="inlineStr">
        <is>
          <t>GST Applicable? / GST Amount</t>
        </is>
      </c>
      <c r="C13" s="41" t="inlineStr">
        <is>
          <t>These are automatically calculated. GST Applicable? shows 'Y' if Total Income for the row exceeds $60,000. GST Amount is 15% of the Net Herd Margin when applicable.</t>
        </is>
      </c>
    </row>
    <row r="14"/>
    <row r="15" ht="22" customHeight="1">
      <c r="B15" s="42" t="inlineStr">
        <is>
          <t>SHEET 2 — BUDGET SUMMARY</t>
        </is>
      </c>
      <c r="C15" s="43" t="n"/>
    </row>
    <row r="16" ht="36" customHeight="1">
      <c r="B16" s="40" t="inlineStr">
        <is>
          <t>KPI Cards</t>
        </is>
      </c>
      <c r="C16" s="41" t="inlineStr">
        <is>
          <t>The top row of KPI cards summarises the full season: total milk solids, average payout, total income, expenses, net margin, and sharemilker income. These update automatically.</t>
        </is>
      </c>
    </row>
    <row r="17" ht="36" customHeight="1">
      <c r="B17" s="40" t="inlineStr">
        <is>
          <t>Charts</t>
        </is>
      </c>
      <c r="C17" s="41" t="inlineStr">
        <is>
          <t>Three charts are provided: (1) Clustered column comparing monthly Milk Revenue vs Total Expenses, (2) Line chart of Net Herd Margin by month, and (3) Pie chart of annual expense category breakdown.</t>
        </is>
      </c>
    </row>
    <row r="18" ht="36" customHeight="1">
      <c r="B18" s="40" t="inlineStr">
        <is>
          <t>Conditional Formatting</t>
        </is>
      </c>
      <c r="C18" s="41" t="inlineStr">
        <is>
          <t>Net Herd Margin cells are highlighted green (positive) or red (negative) automatically. No action required.</t>
        </is>
      </c>
    </row>
    <row r="19"/>
    <row r="20" ht="22" customHeight="1">
      <c r="B20" s="42" t="inlineStr">
        <is>
          <t>SHEET 3 — EXPENSE LOOKUP</t>
        </is>
      </c>
      <c r="C20" s="43" t="n"/>
    </row>
    <row r="21" ht="36" customHeight="1">
      <c r="B21" s="40" t="inlineStr">
        <is>
          <t>Purpose</t>
        </is>
      </c>
      <c r="C21" s="41" t="inlineStr">
        <is>
          <t>Reference table for typical annual expense budgets by category. Use these benchmarks to sanity-check your actual monthly figures. The '% of Total Budget' column shows each category's share of the total annual expense budget.</t>
        </is>
      </c>
    </row>
    <row r="22" ht="36" customHeight="1">
      <c r="B22" s="40" t="inlineStr">
        <is>
          <t>VLOOKUP Usage</t>
        </is>
      </c>
      <c r="C22" s="41" t="inlineStr">
        <is>
          <t>You can use VLOOKUP against this sheet from your own analysis: =VLOOKUP("Labour",'Expense Lookup'!A:B,2,FALSE) returns the typical annual budget for Labour.</t>
        </is>
      </c>
    </row>
    <row r="23"/>
    <row r="24" ht="22" customHeight="1">
      <c r="B24" s="42" t="inlineStr">
        <is>
          <t>NZ COMPLIANCE REMINDERS</t>
        </is>
      </c>
      <c r="C24" s="43" t="n"/>
    </row>
    <row r="25" ht="36" customHeight="1">
      <c r="B25" s="40" t="inlineStr">
        <is>
          <t>GST Registration Threshold</t>
        </is>
      </c>
      <c r="C25" s="41" t="inlineStr">
        <is>
          <t>If your taxable supplies exceed $60,000 in any 12-month period, you must register for GST with Inland Revenue (IRD). The formula in the Herd Budget sheet flags months where a single month's income exceeds this threshold.</t>
        </is>
      </c>
    </row>
    <row r="26" ht="36" customHeight="1">
      <c r="B26" s="40" t="inlineStr">
        <is>
          <t>IRD Record Retention</t>
        </is>
      </c>
      <c r="C26" s="41" t="inlineStr">
        <is>
          <t>Under NZ tax law, all business records must be retained for a minimum of 7 years. This includes invoices, bank statements, payroll records, and this workbook. Use DD/MM/YYYY date format throughout.</t>
        </is>
      </c>
    </row>
    <row r="27" ht="36" customHeight="1">
      <c r="B27" s="40" t="inlineStr">
        <is>
          <t>Balance Date</t>
        </is>
      </c>
      <c r="C27" s="41" t="inlineStr">
        <is>
          <t>The standard NZ balance date for primary sector businesses is 31 May or 31 March. Confirm your balance date with your accountant. This workbook covers the 2026 season (April–December).</t>
        </is>
      </c>
    </row>
    <row r="28" ht="36" customHeight="1">
      <c r="B28" s="40" t="inlineStr">
        <is>
          <t>PAYE &amp; ACC</t>
        </is>
      </c>
      <c r="C28" s="41" t="inlineStr">
        <is>
          <t>Labour costs entered in this workbook should be gross wages. PAYE deductions and ACC levies are employer obligations. Consult a payroll provider or your accountant.</t>
        </is>
      </c>
    </row>
    <row r="29" ht="36" customHeight="1">
      <c r="B29" s="40" t="inlineStr">
        <is>
          <t>Sharemilking Agreement</t>
        </is>
      </c>
      <c r="C29" s="41" t="inlineStr">
        <is>
          <t>Your sharemilking agreement sets out income splits, stock ownership, and responsibilities. Ensure the Sharemilker Share % entered in Column T matches your current agreement schedule.</t>
        </is>
      </c>
    </row>
    <row r="30"/>
    <row r="31" ht="22" customHeight="1">
      <c r="B31" s="42" t="inlineStr">
        <is>
          <t>COLOUR LEGEND</t>
        </is>
      </c>
      <c r="C31" s="43" t="n"/>
    </row>
    <row r="32" ht="36" customHeight="1">
      <c r="B32" s="40" t="inlineStr">
        <is>
          <t>Pale Yellow (#FFFBEB)</t>
        </is>
      </c>
      <c r="C32" s="41" t="inlineStr">
        <is>
          <t>Input cell — enter data here</t>
        </is>
      </c>
    </row>
    <row r="33" ht="36" customHeight="1">
      <c r="B33" s="40" t="inlineStr">
        <is>
          <t>White / Light Blue</t>
        </is>
      </c>
      <c r="C33" s="41" t="inlineStr">
        <is>
          <t>Calculated cell — do not overwrite (formula)</t>
        </is>
      </c>
    </row>
    <row r="34" ht="36" customHeight="1">
      <c r="B34" s="40" t="inlineStr">
        <is>
          <t>Green highlight</t>
        </is>
      </c>
      <c r="C34" s="41" t="inlineStr">
        <is>
          <t>Net Herd Margin is positive — healthy position</t>
        </is>
      </c>
    </row>
    <row r="35" ht="36" customHeight="1">
      <c r="B35" s="40" t="inlineStr">
        <is>
          <t>Red highlight</t>
        </is>
      </c>
      <c r="C35" s="41" t="inlineStr">
        <is>
          <t>Net Herd Margin is negative — review expenses</t>
        </is>
      </c>
    </row>
    <row r="36" ht="36" customHeight="1">
      <c r="B36" s="40" t="inlineStr">
        <is>
          <t>Dark Navy header</t>
        </is>
      </c>
      <c r="C36" s="41" t="inlineStr">
        <is>
          <t>Column header row — labels only</t>
        </is>
      </c>
    </row>
    <row r="37" ht="36" customHeight="1">
      <c r="B37" s="40" t="inlineStr">
        <is>
          <t>Green sub-header</t>
        </is>
      </c>
      <c r="C37" s="41" t="inlineStr">
        <is>
          <t>Section title or totals row</t>
        </is>
      </c>
    </row>
    <row r="38"/>
    <row r="39" ht="22" customHeight="1">
      <c r="B39" s="42" t="inlineStr">
        <is>
          <t>INTERPRETING THE RESULTS</t>
        </is>
      </c>
      <c r="C39" s="43" t="n"/>
    </row>
    <row r="40" ht="36" customHeight="1">
      <c r="B40" s="40" t="inlineStr">
        <is>
          <t>Net Herd Margin</t>
        </is>
      </c>
      <c r="C40" s="41" t="inlineStr">
        <is>
          <t>Net Herd Margin = Total Income minus Total Expenses. A consistently positive margin indicates a viable operation. Negative margins in shoulder months (April, October–November) are common due to lower production and higher supplement costs.</t>
        </is>
      </c>
    </row>
    <row r="41" ht="36" customHeight="1">
      <c r="B41" s="40" t="inlineStr">
        <is>
          <t>Sharemilker Net Income</t>
        </is>
      </c>
      <c r="C41" s="41" t="inlineStr">
        <is>
          <t>This is your contracted share of the Net Herd Margin. For a 50/50 agreement, this will be half the Net Herd Margin. Annualised, this should cover your living costs, loan servicing, and tax obligations.</t>
        </is>
      </c>
    </row>
    <row r="42" ht="36" customHeight="1">
      <c r="B42" s="40" t="inlineStr">
        <is>
          <t>Average Cost per kg MS</t>
        </is>
      </c>
      <c r="C42" s="41" t="inlineStr">
        <is>
          <t>Divide total annual expenses by total milk solids to get your cost per kg MS. The NZ industry benchmark is typically $4.50–$6.50/kg MS depending on system and region. Higher-cost systems (e.g. supplement-heavy) will sit at the upper end.</t>
        </is>
      </c>
    </row>
    <row r="43" ht="36" customHeight="1">
      <c r="B43" s="40" t="inlineStr">
        <is>
          <t>Sharing with Lenders / Advisors</t>
        </is>
      </c>
      <c r="C43" s="41" t="inlineStr">
        <is>
          <t>This workbook is suitable for presentation to your bank or rural lender. Ensure all figures are reconciled to your bank statements and Fonterra statements before sharing. Ask your accountant to review prior to submission.</t>
        </is>
      </c>
    </row>
  </sheetData>
  <mergeCells count="7">
    <mergeCell ref="A1:C1"/>
    <mergeCell ref="B5:C5"/>
    <mergeCell ref="B15:C15"/>
    <mergeCell ref="B20:C20"/>
    <mergeCell ref="B24:C24"/>
    <mergeCell ref="B31:C31"/>
    <mergeCell ref="B39:C3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2026-06-22T05:59:19Z</dcterms:created>
  <dcterms:modified xmlns:dcterms="http://purl.org/dc/terms/" xmlns:xsi="http://www.w3.org/2001/XMLSchema-instance" xsi:type="dcterms:W3CDTF">2026-06-22T05:59:19Z</dcterms:modified>
</cp:coreProperties>
</file>