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Tally" sheetId="1" state="visible" r:id="rId1"/>
    <sheet xmlns:r="http://schemas.openxmlformats.org/officeDocument/2006/relationships" name="Gang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$#,##0.00"/>
    <numFmt numFmtId="166" formatCode="$#,##0"/>
    <numFmt numFmtId="167" formatCode="#,##0.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sz val="11"/>
    </font>
    <font>
      <name val="Calibri"/>
      <sz val="11"/>
    </font>
    <font>
      <name val="Calibri"/>
      <b val="1"/>
      <color rgb="00FFFFFF"/>
      <sz val="1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4" fillId="5" borderId="0" pivotButton="0" quotePrefix="0" xfId="0"/>
    <xf numFmtId="164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165" fontId="3" fillId="3" borderId="1" pivotButton="0" quotePrefix="0" xfId="0"/>
    <xf numFmtId="0" fontId="0" fillId="6" borderId="1" pivotButton="0" quotePrefix="0" xfId="0"/>
    <xf numFmtId="166" fontId="0" fillId="6" borderId="1" pivotButton="0" quotePrefix="0" xfId="0"/>
    <xf numFmtId="164" fontId="3" fillId="4" borderId="1" applyAlignment="1" pivotButton="0" quotePrefix="0" xfId="0">
      <alignment horizontal="center" vertical="center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165" fontId="3" fillId="4" borderId="1" pivotButton="0" quotePrefix="0" xfId="0"/>
    <xf numFmtId="0" fontId="5" fillId="5" borderId="1" pivotButton="0" quotePrefix="0" xfId="0"/>
    <xf numFmtId="3" fontId="5" fillId="5" borderId="1" pivotButton="0" quotePrefix="0" xfId="0"/>
    <xf numFmtId="165" fontId="5" fillId="5" borderId="1" pivotButton="0" quotePrefix="0" xfId="0"/>
    <xf numFmtId="167" fontId="0" fillId="0" borderId="0" pivotButton="0" quotePrefix="0" xfId="0"/>
    <xf numFmtId="0" fontId="5" fillId="5" borderId="0" pivotButton="0" quotePrefix="0" xfId="0"/>
    <xf numFmtId="0" fontId="3" fillId="6" borderId="1" pivotButton="0" quotePrefix="0" xfId="0"/>
    <xf numFmtId="3" fontId="2" fillId="6" borderId="1" pivotButton="0" quotePrefix="0" xfId="0"/>
    <xf numFmtId="165" fontId="2" fillId="6" borderId="1" pivotButton="0" quotePrefix="0" xfId="0"/>
    <xf numFmtId="0" fontId="2" fillId="6" borderId="1" pivotButton="0" quotePrefix="0" xfId="0"/>
    <xf numFmtId="0" fontId="5" fillId="5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6" fontId="0" fillId="6" borderId="1" pivotButton="0" quotePrefix="0" xfId="0"/>
    <xf numFmtId="167" fontId="0" fillId="0" borderId="0" pivotButton="0" quotePrefix="0" xfId="0"/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991B1B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Sheep Shorn per Shearer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'Gang Summary'!B3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'Gang Summary'!$A$4:$A$10</f>
            </numRef>
          </cat>
          <val>
            <numRef>
              <f>'Gang Summary'!$B$4:$B$10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Shearer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Sheep Shorn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Gang Pay Distribution</a:t>
            </a:r>
          </a:p>
        </rich>
      </tx>
    </title>
    <plotArea>
      <pieChart>
        <varyColors val="1"/>
        <ser>
          <idx val="0"/>
          <order val="0"/>
          <tx>
            <strRef>
              <f>'Gang Summary'!D3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'Gang Summary'!$A$4:$A$10</f>
            </numRef>
          </cat>
          <val>
            <numRef>
              <f>'Gang Summary'!$D$4:$D$10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0" customWidth="1" min="3" max="3"/>
    <col width="13" customWidth="1" min="4" max="4"/>
    <col width="8" customWidth="1" min="5" max="5"/>
    <col width="8" customWidth="1" min="6" max="6"/>
    <col width="8" customWidth="1" min="7" max="7"/>
    <col width="8" customWidth="1" min="8" max="8"/>
    <col width="12" customWidth="1" min="9" max="9"/>
    <col width="15" customWidth="1" min="10" max="10"/>
    <col width="13" customWidth="1" min="11" max="11"/>
    <col width="13" customWidth="1" min="12" max="12"/>
    <col width="15" customWidth="1" min="13" max="13"/>
    <col width="3" customWidth="1" min="14" max="14"/>
    <col width="14" customWidth="1" min="15" max="15"/>
    <col width="16" customWidth="1" min="16" max="16"/>
  </cols>
  <sheetData>
    <row r="1">
      <c r="A1" s="1" t="inlineStr">
        <is>
          <t>SOUTHERN CROSS SHEARING LTD — GANG DAILY TALLY SHEET</t>
        </is>
      </c>
    </row>
    <row r="2">
      <c r="A2" s="2" t="inlineStr">
        <is>
          <t>Station:</t>
        </is>
      </c>
      <c r="B2" s="3" t="inlineStr">
        <is>
          <t>Ruakura Station, Hamilton</t>
        </is>
      </c>
    </row>
    <row r="3">
      <c r="A3" s="2" t="inlineStr">
        <is>
          <t>NZBN:</t>
        </is>
      </c>
      <c r="B3" s="3" t="inlineStr">
        <is>
          <t>9429041234567</t>
        </is>
      </c>
    </row>
    <row r="4">
      <c r="A4" s="2" t="inlineStr">
        <is>
          <t>GST Number:</t>
        </is>
      </c>
      <c r="B4" s="3" t="inlineStr">
        <is>
          <t>123-456-789</t>
        </is>
      </c>
    </row>
    <row r="5"/>
    <row r="6">
      <c r="A6" s="4" t="inlineStr">
        <is>
          <t>Date</t>
        </is>
      </c>
      <c r="B6" s="4" t="inlineStr">
        <is>
          <t>Shearer Name</t>
        </is>
      </c>
      <c r="C6" s="4" t="inlineStr">
        <is>
          <t>Stand No.</t>
        </is>
      </c>
      <c r="D6" s="4" t="inlineStr">
        <is>
          <t>Sheep Type</t>
        </is>
      </c>
      <c r="E6" s="4" t="inlineStr">
        <is>
          <t>Run 1</t>
        </is>
      </c>
      <c r="F6" s="4" t="inlineStr">
        <is>
          <t>Run 2</t>
        </is>
      </c>
      <c r="G6" s="4" t="inlineStr">
        <is>
          <t>Run 3</t>
        </is>
      </c>
      <c r="H6" s="4" t="inlineStr">
        <is>
          <t>Run 4</t>
        </is>
      </c>
      <c r="I6" s="4" t="inlineStr">
        <is>
          <t>Total Tally</t>
        </is>
      </c>
      <c r="J6" s="4" t="inlineStr">
        <is>
          <t>Rate per 100 ($)</t>
        </is>
      </c>
      <c r="K6" s="4" t="inlineStr">
        <is>
          <t>Daily Pay ($)</t>
        </is>
      </c>
      <c r="L6" s="4" t="inlineStr">
        <is>
          <t>Daily Target</t>
        </is>
      </c>
      <c r="M6" s="4" t="inlineStr">
        <is>
          <t>Status</t>
        </is>
      </c>
      <c r="O6" s="5" t="inlineStr">
        <is>
          <t>Sheep Type</t>
        </is>
      </c>
      <c r="P6" s="5" t="inlineStr">
        <is>
          <t>Rate per 100 ($)</t>
        </is>
      </c>
    </row>
    <row r="7">
      <c r="A7" s="6" t="inlineStr">
        <is>
          <t>15/07/2026</t>
        </is>
      </c>
      <c r="B7" s="7" t="inlineStr">
        <is>
          <t>Hemi Ngata</t>
        </is>
      </c>
      <c r="C7" s="8" t="n">
        <v>1</v>
      </c>
      <c r="D7" s="7" t="inlineStr">
        <is>
          <t>Ewes</t>
        </is>
      </c>
      <c r="E7" s="8" t="n">
        <v>38</v>
      </c>
      <c r="F7" s="8" t="n">
        <v>42</v>
      </c>
      <c r="G7" s="8" t="n">
        <v>40</v>
      </c>
      <c r="H7" s="8" t="n">
        <v>35</v>
      </c>
      <c r="I7" s="8">
        <f>SUM(E7:H7)</f>
        <v/>
      </c>
      <c r="J7" s="9">
        <f>IFERROR(VLOOKUP(D7,$O$7:$P$10,2,FALSE),0)</f>
        <v/>
      </c>
      <c r="K7" s="9">
        <f>ROUND(I7/100*J7,2)</f>
        <v/>
      </c>
      <c r="L7" s="8" t="n">
        <v>300</v>
      </c>
      <c r="M7" s="7">
        <f>IF(I7&gt;=L7,"On Target","Below Target")</f>
        <v/>
      </c>
      <c r="O7" s="10" t="inlineStr">
        <is>
          <t>Ewes</t>
        </is>
      </c>
      <c r="P7" s="27" t="n">
        <v>180</v>
      </c>
    </row>
    <row r="8">
      <c r="A8" s="12" t="inlineStr">
        <is>
          <t>15/07/2026</t>
        </is>
      </c>
      <c r="B8" s="13" t="inlineStr">
        <is>
          <t>Manaia Walker</t>
        </is>
      </c>
      <c r="C8" s="14" t="n">
        <v>2</v>
      </c>
      <c r="D8" s="13" t="inlineStr">
        <is>
          <t>Lambs</t>
        </is>
      </c>
      <c r="E8" s="14" t="n">
        <v>55</v>
      </c>
      <c r="F8" s="14" t="n">
        <v>58</v>
      </c>
      <c r="G8" s="14" t="n">
        <v>60</v>
      </c>
      <c r="H8" s="14" t="n">
        <v>52</v>
      </c>
      <c r="I8" s="14">
        <f>SUM(E8:H8)</f>
        <v/>
      </c>
      <c r="J8" s="15">
        <f>IFERROR(VLOOKUP(D8,$O$7:$P$10,2,FALSE),0)</f>
        <v/>
      </c>
      <c r="K8" s="15">
        <f>ROUND(I8/100*J8,2)</f>
        <v/>
      </c>
      <c r="L8" s="14" t="n">
        <v>300</v>
      </c>
      <c r="M8" s="13">
        <f>IF(I8&gt;=L8,"On Target","Below Target")</f>
        <v/>
      </c>
      <c r="O8" s="10" t="inlineStr">
        <is>
          <t>Lambs</t>
        </is>
      </c>
      <c r="P8" s="27" t="n">
        <v>140</v>
      </c>
    </row>
    <row r="9">
      <c r="A9" s="6" t="inlineStr">
        <is>
          <t>15/07/2026</t>
        </is>
      </c>
      <c r="B9" s="7" t="inlineStr">
        <is>
          <t>Aroha Simon</t>
        </is>
      </c>
      <c r="C9" s="8" t="n">
        <v>3</v>
      </c>
      <c r="D9" s="7" t="inlineStr">
        <is>
          <t>Ewes</t>
        </is>
      </c>
      <c r="E9" s="8" t="n">
        <v>40</v>
      </c>
      <c r="F9" s="8" t="n">
        <v>39</v>
      </c>
      <c r="G9" s="8" t="n">
        <v>41</v>
      </c>
      <c r="H9" s="8" t="n">
        <v>37</v>
      </c>
      <c r="I9" s="8">
        <f>SUM(E9:H9)</f>
        <v/>
      </c>
      <c r="J9" s="9">
        <f>IFERROR(VLOOKUP(D9,$O$7:$P$10,2,FALSE),0)</f>
        <v/>
      </c>
      <c r="K9" s="9">
        <f>ROUND(I9/100*J9,2)</f>
        <v/>
      </c>
      <c r="L9" s="8" t="n">
        <v>300</v>
      </c>
      <c r="M9" s="7">
        <f>IF(I9&gt;=L9,"On Target","Below Target")</f>
        <v/>
      </c>
      <c r="O9" s="10" t="inlineStr">
        <is>
          <t>Rams</t>
        </is>
      </c>
      <c r="P9" s="27" t="n">
        <v>220</v>
      </c>
    </row>
    <row r="10">
      <c r="A10" s="12" t="inlineStr">
        <is>
          <t>16/07/2026</t>
        </is>
      </c>
      <c r="B10" s="13" t="inlineStr">
        <is>
          <t>Hemi Ngata</t>
        </is>
      </c>
      <c r="C10" s="14" t="n">
        <v>1</v>
      </c>
      <c r="D10" s="13" t="inlineStr">
        <is>
          <t>Ewes</t>
        </is>
      </c>
      <c r="E10" s="14" t="n">
        <v>36</v>
      </c>
      <c r="F10" s="14" t="n">
        <v>38</v>
      </c>
      <c r="G10" s="14" t="n">
        <v>37</v>
      </c>
      <c r="H10" s="14" t="n">
        <v>39</v>
      </c>
      <c r="I10" s="14">
        <f>SUM(E10:H10)</f>
        <v/>
      </c>
      <c r="J10" s="15">
        <f>IFERROR(VLOOKUP(D10,$O$7:$P$10,2,FALSE),0)</f>
        <v/>
      </c>
      <c r="K10" s="15">
        <f>ROUND(I10/100*J10,2)</f>
        <v/>
      </c>
      <c r="L10" s="14" t="n">
        <v>300</v>
      </c>
      <c r="M10" s="13">
        <f>IF(I10&gt;=L10,"On Target","Below Target")</f>
        <v/>
      </c>
      <c r="O10" s="10" t="inlineStr">
        <is>
          <t>Mixed Flock</t>
        </is>
      </c>
      <c r="P10" s="27" t="n">
        <v>160</v>
      </c>
    </row>
    <row r="11">
      <c r="A11" s="6" t="inlineStr">
        <is>
          <t>16/07/2026</t>
        </is>
      </c>
      <c r="B11" s="7" t="inlineStr">
        <is>
          <t>Liam Thompson</t>
        </is>
      </c>
      <c r="C11" s="8" t="n">
        <v>4</v>
      </c>
      <c r="D11" s="7" t="inlineStr">
        <is>
          <t>Rams</t>
        </is>
      </c>
      <c r="E11" s="8" t="n">
        <v>25</v>
      </c>
      <c r="F11" s="8" t="n">
        <v>28</v>
      </c>
      <c r="G11" s="8" t="n">
        <v>26</v>
      </c>
      <c r="H11" s="8" t="n">
        <v>24</v>
      </c>
      <c r="I11" s="8">
        <f>SUM(E11:H11)</f>
        <v/>
      </c>
      <c r="J11" s="9">
        <f>IFERROR(VLOOKUP(D11,$O$7:$P$10,2,FALSE),0)</f>
        <v/>
      </c>
      <c r="K11" s="9">
        <f>ROUND(I11/100*J11,2)</f>
        <v/>
      </c>
      <c r="L11" s="8" t="n">
        <v>300</v>
      </c>
      <c r="M11" s="7">
        <f>IF(I11&gt;=L11,"On Target","Below Target")</f>
        <v/>
      </c>
    </row>
    <row r="12">
      <c r="A12" s="12" t="inlineStr">
        <is>
          <t>16/07/2026</t>
        </is>
      </c>
      <c r="B12" s="13" t="inlineStr">
        <is>
          <t>Charlotte Reid</t>
        </is>
      </c>
      <c r="C12" s="14" t="n">
        <v>5</v>
      </c>
      <c r="D12" s="13" t="inlineStr">
        <is>
          <t>Mixed Flock</t>
        </is>
      </c>
      <c r="E12" s="14" t="n">
        <v>45</v>
      </c>
      <c r="F12" s="14" t="n">
        <v>44</v>
      </c>
      <c r="G12" s="14" t="n">
        <v>46</v>
      </c>
      <c r="H12" s="14" t="n">
        <v>42</v>
      </c>
      <c r="I12" s="14">
        <f>SUM(E12:H12)</f>
        <v/>
      </c>
      <c r="J12" s="15">
        <f>IFERROR(VLOOKUP(D12,$O$7:$P$10,2,FALSE),0)</f>
        <v/>
      </c>
      <c r="K12" s="15">
        <f>ROUND(I12/100*J12,2)</f>
        <v/>
      </c>
      <c r="L12" s="14" t="n">
        <v>300</v>
      </c>
      <c r="M12" s="13">
        <f>IF(I12&gt;=L12,"On Target","Below Target")</f>
        <v/>
      </c>
    </row>
    <row r="13">
      <c r="A13" s="6" t="inlineStr">
        <is>
          <t>17/07/2026</t>
        </is>
      </c>
      <c r="B13" s="7" t="inlineStr">
        <is>
          <t>Manaia Walker</t>
        </is>
      </c>
      <c r="C13" s="8" t="n">
        <v>2</v>
      </c>
      <c r="D13" s="7" t="inlineStr">
        <is>
          <t>Lambs</t>
        </is>
      </c>
      <c r="E13" s="8" t="n">
        <v>58</v>
      </c>
      <c r="F13" s="8" t="n">
        <v>60</v>
      </c>
      <c r="G13" s="8" t="n">
        <v>57</v>
      </c>
      <c r="H13" s="8" t="n">
        <v>59</v>
      </c>
      <c r="I13" s="8">
        <f>SUM(E13:H13)</f>
        <v/>
      </c>
      <c r="J13" s="9">
        <f>IFERROR(VLOOKUP(D13,$O$7:$P$10,2,FALSE),0)</f>
        <v/>
      </c>
      <c r="K13" s="9">
        <f>ROUND(I13/100*J13,2)</f>
        <v/>
      </c>
      <c r="L13" s="8" t="n">
        <v>300</v>
      </c>
      <c r="M13" s="7">
        <f>IF(I13&gt;=L13,"On Target","Below Target")</f>
        <v/>
      </c>
    </row>
    <row r="14">
      <c r="A14" s="12" t="inlineStr">
        <is>
          <t>17/07/2026</t>
        </is>
      </c>
      <c r="B14" s="13" t="inlineStr">
        <is>
          <t>Sophie Grant</t>
        </is>
      </c>
      <c r="C14" s="14" t="n">
        <v>1</v>
      </c>
      <c r="D14" s="13" t="inlineStr">
        <is>
          <t>Ewes</t>
        </is>
      </c>
      <c r="E14" s="14" t="n">
        <v>37</v>
      </c>
      <c r="F14" s="14" t="n">
        <v>38</v>
      </c>
      <c r="G14" s="14" t="n">
        <v>36</v>
      </c>
      <c r="H14" s="14" t="n">
        <v>39</v>
      </c>
      <c r="I14" s="14">
        <f>SUM(E14:H14)</f>
        <v/>
      </c>
      <c r="J14" s="15">
        <f>IFERROR(VLOOKUP(D14,$O$7:$P$10,2,FALSE),0)</f>
        <v/>
      </c>
      <c r="K14" s="15">
        <f>ROUND(I14/100*J14,2)</f>
        <v/>
      </c>
      <c r="L14" s="14" t="n">
        <v>300</v>
      </c>
      <c r="M14" s="13">
        <f>IF(I14&gt;=L14,"On Target","Below Target")</f>
        <v/>
      </c>
    </row>
    <row r="15">
      <c r="A15" s="6" t="inlineStr">
        <is>
          <t>17/07/2026</t>
        </is>
      </c>
      <c r="B15" s="7" t="inlineStr">
        <is>
          <t>Tama Rewiri</t>
        </is>
      </c>
      <c r="C15" s="8" t="n">
        <v>3</v>
      </c>
      <c r="D15" s="7" t="inlineStr">
        <is>
          <t>Lambs</t>
        </is>
      </c>
      <c r="E15" s="8" t="n">
        <v>60</v>
      </c>
      <c r="F15" s="8" t="n">
        <v>62</v>
      </c>
      <c r="G15" s="8" t="n">
        <v>58</v>
      </c>
      <c r="H15" s="8" t="n">
        <v>61</v>
      </c>
      <c r="I15" s="8">
        <f>SUM(E15:H15)</f>
        <v/>
      </c>
      <c r="J15" s="9">
        <f>IFERROR(VLOOKUP(D15,$O$7:$P$10,2,FALSE),0)</f>
        <v/>
      </c>
      <c r="K15" s="9">
        <f>ROUND(I15/100*J15,2)</f>
        <v/>
      </c>
      <c r="L15" s="8" t="n">
        <v>300</v>
      </c>
      <c r="M15" s="7">
        <f>IF(I15&gt;=L15,"On Target","Below Target")</f>
        <v/>
      </c>
    </row>
    <row r="16"/>
    <row r="17">
      <c r="B17" s="16" t="inlineStr">
        <is>
          <t>GANG TOTALS</t>
        </is>
      </c>
      <c r="I17" s="17">
        <f>SUM(I7:I15)</f>
        <v/>
      </c>
      <c r="K17" s="18">
        <f>SUM(K7:K15)</f>
        <v/>
      </c>
    </row>
    <row r="18">
      <c r="B18" s="2" t="inlineStr">
        <is>
          <t>Average Tally per Shearer/Day</t>
        </is>
      </c>
      <c r="I18" s="28">
        <f>ROUND(AVERAGE(I7:I15),1)</f>
        <v/>
      </c>
    </row>
    <row r="19">
      <c r="B19" s="2" t="inlineStr">
        <is>
          <t>Days On Target</t>
        </is>
      </c>
      <c r="I19">
        <f>COUNTIF(M7:M15,"On Target")</f>
        <v/>
      </c>
    </row>
  </sheetData>
  <mergeCells count="1">
    <mergeCell ref="A1:M1"/>
  </mergeCells>
  <conditionalFormatting sqref="M7:M15">
    <cfRule type="expression" priority="1" dxfId="0" stopIfTrue="1">
      <formula>M7="On Target"</formula>
    </cfRule>
    <cfRule type="expression" priority="2" dxfId="1" stopIfTrue="1">
      <formula>M7="Below Target"</formula>
    </cfRule>
  </conditionalFormatting>
  <dataValidations count="1">
    <dataValidation sqref="D7:D15" showErrorMessage="1" showInputMessage="1" allowBlank="1" type="list">
      <formula1>"Ewes,Lambs,Rams,Mixed Flock"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5" customWidth="1" min="4" max="4"/>
    <col width="20" customWidth="1" min="5" max="5"/>
    <col width="8" customWidth="1" min="6" max="6"/>
  </cols>
  <sheetData>
    <row r="1">
      <c r="A1" s="1" t="inlineStr">
        <is>
          <t>GANG SUMMARY &amp; PERFORMANCE DASHBOARD</t>
        </is>
      </c>
    </row>
    <row r="2"/>
    <row r="3">
      <c r="A3" s="4" t="inlineStr">
        <is>
          <t>Shearer Name</t>
        </is>
      </c>
      <c r="B3" s="4" t="inlineStr">
        <is>
          <t>Total Sheep Shorn</t>
        </is>
      </c>
      <c r="C3" s="4" t="inlineStr">
        <is>
          <t>Days Worked</t>
        </is>
      </c>
      <c r="D3" s="4" t="inlineStr">
        <is>
          <t>Total Pay ($)</t>
        </is>
      </c>
      <c r="E3" s="4" t="inlineStr">
        <is>
          <t>Average Tally per Day</t>
        </is>
      </c>
      <c r="F3" s="4" t="inlineStr">
        <is>
          <t>Rank</t>
        </is>
      </c>
    </row>
    <row r="4">
      <c r="A4" s="7" t="inlineStr">
        <is>
          <t>Hemi Ngata</t>
        </is>
      </c>
      <c r="B4" s="8">
        <f>SUMIF('Daily Tally'!$B$7:$B$15,A4,'Daily Tally'!$I$7:$I$15)</f>
        <v/>
      </c>
      <c r="C4" s="8">
        <f>COUNTIF('Daily Tally'!$B$7:$B$15,A4)</f>
        <v/>
      </c>
      <c r="D4" s="9">
        <f>ROUND(SUMIF('Daily Tally'!$B$7:$B$15,A4,'Daily Tally'!$K$7:$K$15),2)</f>
        <v/>
      </c>
      <c r="E4" s="8">
        <f>IFERROR(ROUND(B4/C4,1),0)</f>
        <v/>
      </c>
      <c r="F4" s="8">
        <f>RANK(B4,$B$4:$B$10)</f>
        <v/>
      </c>
    </row>
    <row r="5">
      <c r="A5" s="13" t="inlineStr">
        <is>
          <t>Manaia Walker</t>
        </is>
      </c>
      <c r="B5" s="14">
        <f>SUMIF('Daily Tally'!$B$7:$B$15,A5,'Daily Tally'!$I$7:$I$15)</f>
        <v/>
      </c>
      <c r="C5" s="14">
        <f>COUNTIF('Daily Tally'!$B$7:$B$15,A5)</f>
        <v/>
      </c>
      <c r="D5" s="15">
        <f>ROUND(SUMIF('Daily Tally'!$B$7:$B$15,A5,'Daily Tally'!$K$7:$K$15),2)</f>
        <v/>
      </c>
      <c r="E5" s="14">
        <f>IFERROR(ROUND(B5/C5,1),0)</f>
        <v/>
      </c>
      <c r="F5" s="14">
        <f>RANK(B5,$B$4:$B$10)</f>
        <v/>
      </c>
    </row>
    <row r="6">
      <c r="A6" s="7" t="inlineStr">
        <is>
          <t>Aroha Simon</t>
        </is>
      </c>
      <c r="B6" s="8">
        <f>SUMIF('Daily Tally'!$B$7:$B$15,A6,'Daily Tally'!$I$7:$I$15)</f>
        <v/>
      </c>
      <c r="C6" s="8">
        <f>COUNTIF('Daily Tally'!$B$7:$B$15,A6)</f>
        <v/>
      </c>
      <c r="D6" s="9">
        <f>ROUND(SUMIF('Daily Tally'!$B$7:$B$15,A6,'Daily Tally'!$K$7:$K$15),2)</f>
        <v/>
      </c>
      <c r="E6" s="8">
        <f>IFERROR(ROUND(B6/C6,1),0)</f>
        <v/>
      </c>
      <c r="F6" s="8">
        <f>RANK(B6,$B$4:$B$10)</f>
        <v/>
      </c>
    </row>
    <row r="7">
      <c r="A7" s="13" t="inlineStr">
        <is>
          <t>Liam Thompson</t>
        </is>
      </c>
      <c r="B7" s="14">
        <f>SUMIF('Daily Tally'!$B$7:$B$15,A7,'Daily Tally'!$I$7:$I$15)</f>
        <v/>
      </c>
      <c r="C7" s="14">
        <f>COUNTIF('Daily Tally'!$B$7:$B$15,A7)</f>
        <v/>
      </c>
      <c r="D7" s="15">
        <f>ROUND(SUMIF('Daily Tally'!$B$7:$B$15,A7,'Daily Tally'!$K$7:$K$15),2)</f>
        <v/>
      </c>
      <c r="E7" s="14">
        <f>IFERROR(ROUND(B7/C7,1),0)</f>
        <v/>
      </c>
      <c r="F7" s="14">
        <f>RANK(B7,$B$4:$B$10)</f>
        <v/>
      </c>
    </row>
    <row r="8">
      <c r="A8" s="7" t="inlineStr">
        <is>
          <t>Charlotte Reid</t>
        </is>
      </c>
      <c r="B8" s="8">
        <f>SUMIF('Daily Tally'!$B$7:$B$15,A8,'Daily Tally'!$I$7:$I$15)</f>
        <v/>
      </c>
      <c r="C8" s="8">
        <f>COUNTIF('Daily Tally'!$B$7:$B$15,A8)</f>
        <v/>
      </c>
      <c r="D8" s="9">
        <f>ROUND(SUMIF('Daily Tally'!$B$7:$B$15,A8,'Daily Tally'!$K$7:$K$15),2)</f>
        <v/>
      </c>
      <c r="E8" s="8">
        <f>IFERROR(ROUND(B8/C8,1),0)</f>
        <v/>
      </c>
      <c r="F8" s="8">
        <f>RANK(B8,$B$4:$B$10)</f>
        <v/>
      </c>
    </row>
    <row r="9">
      <c r="A9" s="13" t="inlineStr">
        <is>
          <t>Sophie Grant</t>
        </is>
      </c>
      <c r="B9" s="14">
        <f>SUMIF('Daily Tally'!$B$7:$B$15,A9,'Daily Tally'!$I$7:$I$15)</f>
        <v/>
      </c>
      <c r="C9" s="14">
        <f>COUNTIF('Daily Tally'!$B$7:$B$15,A9)</f>
        <v/>
      </c>
      <c r="D9" s="15">
        <f>ROUND(SUMIF('Daily Tally'!$B$7:$B$15,A9,'Daily Tally'!$K$7:$K$15),2)</f>
        <v/>
      </c>
      <c r="E9" s="14">
        <f>IFERROR(ROUND(B9/C9,1),0)</f>
        <v/>
      </c>
      <c r="F9" s="14">
        <f>RANK(B9,$B$4:$B$10)</f>
        <v/>
      </c>
    </row>
    <row r="10">
      <c r="A10" s="7" t="inlineStr">
        <is>
          <t>Tama Rewiri</t>
        </is>
      </c>
      <c r="B10" s="8">
        <f>SUMIF('Daily Tally'!$B$7:$B$15,A10,'Daily Tally'!$I$7:$I$15)</f>
        <v/>
      </c>
      <c r="C10" s="8">
        <f>COUNTIF('Daily Tally'!$B$7:$B$15,A10)</f>
        <v/>
      </c>
      <c r="D10" s="9">
        <f>ROUND(SUMIF('Daily Tally'!$B$7:$B$15,A10,'Daily Tally'!$K$7:$K$15),2)</f>
        <v/>
      </c>
      <c r="E10" s="8">
        <f>IFERROR(ROUND(B10/C10,1),0)</f>
        <v/>
      </c>
      <c r="F10" s="8">
        <f>RANK(B10,$B$4:$B$10)</f>
        <v/>
      </c>
    </row>
    <row r="11"/>
    <row r="12">
      <c r="A12" s="20" t="inlineStr">
        <is>
          <t>KEY GANG METRICS</t>
        </is>
      </c>
    </row>
    <row r="13">
      <c r="A13" s="21" t="inlineStr">
        <is>
          <t>Total Sheep Shorn (Gang)</t>
        </is>
      </c>
      <c r="B13" s="22">
        <f>SUM(B4:B10)</f>
        <v/>
      </c>
    </row>
    <row r="14">
      <c r="A14" s="21" t="inlineStr">
        <is>
          <t>Total Gang Pay ($)</t>
        </is>
      </c>
      <c r="B14" s="23">
        <f>SUM(D4:D10)</f>
        <v/>
      </c>
    </row>
    <row r="15">
      <c r="A15" s="21" t="inlineStr">
        <is>
          <t>Average Rate per Shearer ($)</t>
        </is>
      </c>
      <c r="B15" s="23">
        <f>ROUND(AVERAGE(D4:D10),2)</f>
        <v/>
      </c>
    </row>
    <row r="16">
      <c r="A16" s="21" t="inlineStr">
        <is>
          <t>Top Shearer</t>
        </is>
      </c>
      <c r="B16" s="24">
        <f>INDEX(A4:A10,MATCH(MIN(F4:F10),F4:F10,0))</f>
        <v/>
      </c>
    </row>
    <row r="17">
      <c r="A17" s="21" t="inlineStr">
        <is>
          <t>Total Days Worked</t>
        </is>
      </c>
      <c r="B17" s="22">
        <f>SUM(C4:C10)</f>
        <v/>
      </c>
    </row>
  </sheetData>
  <mergeCells count="2">
    <mergeCell ref="A1:F1"/>
    <mergeCell ref="A12:B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INSTRUCTIONS — SHEARING GANG TALLY SPREADSHEET</t>
        </is>
      </c>
    </row>
    <row r="2"/>
    <row r="3" ht="32" customHeight="1">
      <c r="A3" s="25" t="inlineStr">
        <is>
          <t>Purpose</t>
        </is>
      </c>
      <c r="B3" s="26" t="inlineStr">
        <is>
          <t>This workbook records the daily tally (sheep count) for each shearer in the gang, calculates pay based on contract rates, and summarises overall gang performance.</t>
        </is>
      </c>
    </row>
    <row r="4" ht="32" customHeight="1">
      <c r="A4" s="25" t="inlineStr">
        <is>
          <t>Daily Tally sheet</t>
        </is>
      </c>
      <c r="B4" s="26" t="inlineStr">
        <is>
          <t>Enter the date, shearer name, stand number and sheep type for each shearer's day. Enter the tally counted for each of the four runs (Run 1 to Run 4).</t>
        </is>
      </c>
    </row>
    <row r="5" ht="32" customHeight="1">
      <c r="A5" s="25" t="inlineStr">
        <is>
          <t>Total Tally column</t>
        </is>
      </c>
      <c r="B5" s="26" t="inlineStr">
        <is>
          <t>Automatically adds Run 1 to Run 4 using a SUM formula. Do not overtype this column.</t>
        </is>
      </c>
    </row>
    <row r="6" ht="32" customHeight="1">
      <c r="A6" s="25" t="inlineStr">
        <is>
          <t>Rate per 100 ($)</t>
        </is>
      </c>
      <c r="B6" s="26" t="inlineStr">
        <is>
          <t>Automatically looked up from the Rate Table (columns O:P) based on the Sheep Type entered, using a VLOOKUP formula.</t>
        </is>
      </c>
    </row>
    <row r="7" ht="32" customHeight="1">
      <c r="A7" s="25" t="inlineStr">
        <is>
          <t>Daily Pay ($)</t>
        </is>
      </c>
      <c r="B7" s="26" t="inlineStr">
        <is>
          <t>Calculated as Total Tally divided by 100, multiplied by the Rate per 100. This follows the traditional NZ shearing 'per hundred' pay convention.</t>
        </is>
      </c>
    </row>
    <row r="8" ht="32" customHeight="1">
      <c r="A8" s="25" t="inlineStr">
        <is>
          <t>Daily Target</t>
        </is>
      </c>
      <c r="B8" s="26" t="inlineStr">
        <is>
          <t>The expected tally target for a full day (default 300). Adjust as required for the shed and season.</t>
        </is>
      </c>
    </row>
    <row r="9" ht="32" customHeight="1">
      <c r="A9" s="25" t="inlineStr">
        <is>
          <t>Status column</t>
        </is>
      </c>
      <c r="B9" s="26" t="inlineStr">
        <is>
          <t>Shows 'On Target' or 'Below Target' by comparing Total Tally against the Daily Target, highlighted green or red automatically.</t>
        </is>
      </c>
    </row>
    <row r="10" ht="32" customHeight="1">
      <c r="A10" s="25" t="inlineStr">
        <is>
          <t>Sheep Type dropdown</t>
        </is>
      </c>
      <c r="B10" s="26" t="inlineStr">
        <is>
          <t>Use the dropdown list in the Sheep Type column to select Ewes, Lambs, Rams or Mixed Flock — this keeps data consistent for lookups.</t>
        </is>
      </c>
    </row>
    <row r="11" ht="32" customHeight="1">
      <c r="A11" s="25" t="inlineStr">
        <is>
          <t>Rate Table</t>
        </is>
      </c>
      <c r="B11" s="26" t="inlineStr">
        <is>
          <t>Located at columns O:P on the Daily Tally sheet. Update the rate per 100 here if the shearing contract changes; all pay calculations update automatically.</t>
        </is>
      </c>
    </row>
    <row r="12" ht="32" customHeight="1">
      <c r="A12" s="25" t="inlineStr">
        <is>
          <t>Gang Summary sheet</t>
        </is>
      </c>
      <c r="B12" s="26" t="inlineStr">
        <is>
          <t>Aggregates each shearer's total sheep shorn, days worked, total pay and average daily tally using SUMIF and COUNTIF formulas, plus a RANK to identify top performers.</t>
        </is>
      </c>
    </row>
    <row r="13" ht="32" customHeight="1">
      <c r="A13" s="25" t="inlineStr">
        <is>
          <t>Charts</t>
        </is>
      </c>
      <c r="B13" s="26" t="inlineStr">
        <is>
          <t>The Gang Summary sheet includes a bar chart comparing total sheep shorn per shearer and a pie chart showing the pay distribution across the gang.</t>
        </is>
      </c>
    </row>
    <row r="14" ht="32" customHeight="1">
      <c r="A14" s="25" t="inlineStr">
        <is>
          <t>Key Gang Metrics</t>
        </is>
      </c>
      <c r="B14" s="26" t="inlineStr">
        <is>
          <t>A quick-reference box on the Gang Summary sheet showing total sheep shorn, total gang pay, average rate and the top-performing shearer.</t>
        </is>
      </c>
    </row>
    <row r="15" ht="32" customHeight="1">
      <c r="A15" s="25" t="inlineStr">
        <is>
          <t>Editing data</t>
        </is>
      </c>
      <c r="B15" s="26" t="inlineStr">
        <is>
          <t>Pale yellow cells are designed for manual entry or editing (rate table, key metrics box). White and light teal rows are calculated or reference data.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2026-07-17T17:41:43Z</dcterms:created>
  <dcterms:modified xmlns:dcterms="http://purl.org/dc/terms/" xmlns:xsi="http://www.w3.org/2001/XMLSchema-instance" xsi:type="dcterms:W3CDTF">2026-07-17T17:41:43Z</dcterms:modified>
</cp:coreProperties>
</file>