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lly Register" sheetId="1" state="visible" r:id="rId1"/>
    <sheet xmlns:r="http://schemas.openxmlformats.org/officeDocument/2006/relationships" name="Summary Dashboard" sheetId="2" state="visible" r:id="rId2"/>
    <sheet xmlns:r="http://schemas.openxmlformats.org/officeDocument/2006/relationships" name="Reference &amp; 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DD/MM/YYYY"/>
    <numFmt numFmtId="165" formatCode="#,##0.0"/>
    <numFmt numFmtId="166" formatCode="$#,##0.00"/>
    <numFmt numFmtId="167" formatCode="0.0%"/>
  </numFmts>
  <fonts count="4">
    <font>
      <name val="Calibri"/>
      <family val="2"/>
      <color theme="1"/>
      <sz val="11"/>
      <scheme val="minor"/>
    </font>
    <font>
      <b val="1"/>
      <color rgb="001E293B"/>
      <sz val="14"/>
    </font>
    <font>
      <b val="1"/>
      <color rgb="00FFFFFF"/>
      <sz val="11"/>
    </font>
    <font>
      <b val="1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00843D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164" fontId="0" fillId="3" borderId="1" applyAlignment="1" pivotButton="0" quotePrefix="0" xfId="0">
      <alignment horizontal="center" vertical="center"/>
    </xf>
    <xf numFmtId="0" fontId="0" fillId="3" borderId="1" pivotButton="0" quotePrefix="0" xfId="0"/>
    <xf numFmtId="3" fontId="0" fillId="3" borderId="1" pivotButton="0" quotePrefix="0" xfId="0"/>
    <xf numFmtId="3" fontId="0" fillId="4" borderId="1" pivotButton="0" quotePrefix="0" xfId="0"/>
    <xf numFmtId="165" fontId="0" fillId="3" borderId="1" pivotButton="0" quotePrefix="0" xfId="0"/>
    <xf numFmtId="165" fontId="0" fillId="4" borderId="1" pivotButton="0" quotePrefix="0" xfId="0"/>
    <xf numFmtId="166" fontId="0" fillId="3" borderId="1" pivotButton="0" quotePrefix="0" xfId="0"/>
    <xf numFmtId="166" fontId="0" fillId="4" borderId="1" pivotButton="0" quotePrefix="0" xfId="0"/>
    <xf numFmtId="0" fontId="0" fillId="4" borderId="1" pivotButton="0" quotePrefix="0" xfId="0"/>
    <xf numFmtId="3" fontId="0" fillId="5" borderId="1" pivotButton="0" quotePrefix="0" xfId="0"/>
    <xf numFmtId="165" fontId="0" fillId="5" borderId="1" pivotButton="0" quotePrefix="0" xfId="0"/>
    <xf numFmtId="166" fontId="0" fillId="5" borderId="1" pivotButton="0" quotePrefix="0" xfId="0"/>
    <xf numFmtId="0" fontId="0" fillId="5" borderId="1" pivotButton="0" quotePrefix="0" xfId="0"/>
    <xf numFmtId="0" fontId="3" fillId="6" borderId="1" pivotButton="0" quotePrefix="0" xfId="0"/>
    <xf numFmtId="0" fontId="2" fillId="6" borderId="1" pivotButton="0" quotePrefix="0" xfId="0"/>
    <xf numFmtId="3" fontId="3" fillId="6" borderId="1" pivotButton="0" quotePrefix="0" xfId="0"/>
    <xf numFmtId="165" fontId="3" fillId="6" borderId="1" pivotButton="0" quotePrefix="0" xfId="0"/>
    <xf numFmtId="166" fontId="3" fillId="6" borderId="1" pivotButton="0" quotePrefix="0" xfId="0"/>
    <xf numFmtId="0" fontId="2" fillId="6" borderId="0" pivotButton="0" quotePrefix="0" xfId="0"/>
    <xf numFmtId="167" fontId="0" fillId="4" borderId="1" pivotButton="0" quotePrefix="0" xfId="0"/>
    <xf numFmtId="167" fontId="0" fillId="5" borderId="1" pivotButton="0" quotePrefix="0" xfId="0"/>
    <xf numFmtId="0" fontId="3" fillId="0" borderId="1" pivotButton="0" quotePrefix="0" xfId="0"/>
    <xf numFmtId="167" fontId="0" fillId="0" borderId="1" pivotButton="0" quotePrefix="0" xfId="0"/>
    <xf numFmtId="165" fontId="0" fillId="0" borderId="1" pivotButton="0" quotePrefix="0" xfId="0"/>
    <xf numFmtId="0" fontId="3" fillId="0" borderId="0" pivotButton="0" quotePrefix="0" xfId="0"/>
    <xf numFmtId="0" fontId="0" fillId="0" borderId="1" pivotButton="0" quotePrefix="0" xfId="0"/>
    <xf numFmtId="3" fontId="0" fillId="0" borderId="1" pivotButton="0" quotePrefix="0" xfId="0"/>
    <xf numFmtId="0" fontId="0" fillId="4" borderId="0" applyAlignment="1" pivotButton="0" quotePrefix="0" xfId="0">
      <alignment horizontal="left" vertical="center" wrapText="1"/>
    </xf>
    <xf numFmtId="0" fontId="0" fillId="5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 wrapText="1"/>
    </xf>
    <xf numFmtId="164" fontId="0" fillId="3" borderId="1" applyAlignment="1" pivotButton="0" quotePrefix="0" xfId="0">
      <alignment horizontal="center" vertical="center"/>
    </xf>
    <xf numFmtId="165" fontId="0" fillId="3" borderId="1" pivotButton="0" quotePrefix="0" xfId="0"/>
    <xf numFmtId="165" fontId="0" fillId="4" borderId="1" pivotButton="0" quotePrefix="0" xfId="0"/>
    <xf numFmtId="166" fontId="0" fillId="3" borderId="1" pivotButton="0" quotePrefix="0" xfId="0"/>
    <xf numFmtId="166" fontId="0" fillId="4" borderId="1" pivotButton="0" quotePrefix="0" xfId="0"/>
    <xf numFmtId="165" fontId="0" fillId="5" borderId="1" pivotButton="0" quotePrefix="0" xfId="0"/>
    <xf numFmtId="166" fontId="0" fillId="5" borderId="1" pivotButton="0" quotePrefix="0" xfId="0"/>
    <xf numFmtId="165" fontId="3" fillId="6" borderId="1" pivotButton="0" quotePrefix="0" xfId="0"/>
    <xf numFmtId="166" fontId="3" fillId="6" borderId="1" pivotButton="0" quotePrefix="0" xfId="0"/>
    <xf numFmtId="167" fontId="0" fillId="4" borderId="1" pivotButton="0" quotePrefix="0" xfId="0"/>
    <xf numFmtId="167" fontId="0" fillId="5" borderId="1" pivotButton="0" quotePrefix="0" xfId="0"/>
    <xf numFmtId="167" fontId="0" fillId="0" borderId="1" pivotButton="0" quotePrefix="0" xfId="0"/>
    <xf numFmtId="165" fontId="0" fillId="0" borderId="1" pivotButton="0" quotePrefix="0" xfId="0"/>
  </cellXfs>
  <cellStyles count="1">
    <cellStyle name="Normal" xfId="0" builtinId="0" hidden="0"/>
  </cellStyles>
  <dxfs count="3">
    <dxf>
      <font>
        <b val="1"/>
        <color rgb="00DC2626"/>
      </font>
      <fill>
        <patternFill patternType="solid">
          <fgColor rgb="00FCA5A5"/>
        </patternFill>
      </fill>
    </dxf>
    <dxf>
      <fill>
        <patternFill patternType="solid">
          <fgColor rgb="00FEF3C7"/>
        </patternFill>
      </fill>
    </dxf>
    <dxf>
      <font>
        <b val="1"/>
        <color rgb="0016A34A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Head Count by Stock Class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 Dashboard'!B33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'Summary Dashboard'!$A$34:$A$41</f>
            </numRef>
          </cat>
          <val>
            <numRef>
              <f>'Summary Dashboard'!$B$34:$B$41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Stock Class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Head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Closing Head Over Time</a:t>
            </a:r>
          </a:p>
        </rich>
      </tx>
    </title>
    <plotArea>
      <lineChart>
        <grouping val="standard"/>
        <ser>
          <idx val="0"/>
          <order val="0"/>
          <tx>
            <strRef>
              <f>'Tally Register'!M2</f>
            </strRef>
          </tx>
          <spPr>
            <a:ln xmlns:a="http://schemas.openxmlformats.org/drawingml/2006/main" w="20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'Tally Register'!$A$3:$A$12</f>
            </numRef>
          </cat>
          <val>
            <numRef>
              <f>'Tally Register'!$M$3:$M$12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Date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Head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Sheep vs Beef - Closing Head</a:t>
            </a:r>
          </a:p>
        </rich>
      </tx>
    </title>
    <plotArea>
      <pieChart>
        <varyColors val="1"/>
        <ser>
          <idx val="0"/>
          <order val="0"/>
          <tx>
            <strRef>
              <f>'Summary Dashboard'!B44</f>
            </strRef>
          </tx>
          <spPr>
            <a:ln xmlns:a="http://schemas.openxmlformats.org/drawingml/2006/main">
              <a:prstDash val="solid"/>
            </a:ln>
          </spPr>
          <cat>
            <numRef>
              <f>'Summary Dashboard'!$A$45:$A$46</f>
            </numRef>
          </cat>
          <val>
            <numRef>
              <f>'Summary Dashboard'!$B$45:$B$46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576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19</row>
      <rowOff>0</rowOff>
    </from>
    <ext cx="576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5</col>
      <colOff>0</colOff>
      <row>36</row>
      <rowOff>0</rowOff>
    </from>
    <ext cx="432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24" customWidth="1" min="2" max="2"/>
    <col width="10" customWidth="1" min="3" max="3"/>
    <col width="16" customWidth="1" min="4" max="4"/>
    <col width="12" customWidth="1" min="5" max="5"/>
    <col width="12" customWidth="1" min="6" max="6"/>
    <col width="11" customWidth="1" min="7" max="7"/>
    <col width="8" customWidth="1" min="8" max="8"/>
    <col width="8" customWidth="1" min="9" max="9"/>
    <col width="9" customWidth="1" min="10" max="10"/>
    <col width="11" customWidth="1" min="11" max="11"/>
    <col width="12" customWidth="1" min="12" max="12"/>
    <col width="13" customWidth="1" min="13" max="13"/>
    <col width="16" customWidth="1" min="14" max="14"/>
    <col width="13" customWidth="1" min="15" max="15"/>
    <col width="14" customWidth="1" min="16" max="16"/>
    <col width="14" customWidth="1" min="17" max="17"/>
    <col width="30" customWidth="1" min="18" max="18"/>
    <col width="15" customWidth="1" min="19" max="19"/>
  </cols>
  <sheetData>
    <row r="1" ht="22" customHeight="1">
      <c r="A1" s="1" t="inlineStr">
        <is>
          <t>Sheep &amp; Beef Tally Register - 2026</t>
        </is>
      </c>
    </row>
    <row r="2">
      <c r="A2" s="2" t="inlineStr">
        <is>
          <t>Date</t>
        </is>
      </c>
      <c r="B2" s="2" t="inlineStr">
        <is>
          <t>Farm / Block</t>
        </is>
      </c>
      <c r="C2" s="2" t="inlineStr">
        <is>
          <t>Species</t>
        </is>
      </c>
      <c r="D2" s="2" t="inlineStr">
        <is>
          <t>Stock Class</t>
        </is>
      </c>
      <c r="E2" s="2" t="inlineStr">
        <is>
          <t>Tag / Mob ID</t>
        </is>
      </c>
      <c r="F2" s="2" t="inlineStr">
        <is>
          <t>Opening Head</t>
        </is>
      </c>
      <c r="G2" s="2" t="inlineStr">
        <is>
          <t>Purchased</t>
        </is>
      </c>
      <c r="H2" s="2" t="inlineStr">
        <is>
          <t>Born</t>
        </is>
      </c>
      <c r="I2" s="2" t="inlineStr">
        <is>
          <t>Sold</t>
        </is>
      </c>
      <c r="J2" s="2" t="inlineStr">
        <is>
          <t>Deaths</t>
        </is>
      </c>
      <c r="K2" s="2" t="inlineStr">
        <is>
          <t>Transfers In</t>
        </is>
      </c>
      <c r="L2" s="2" t="inlineStr">
        <is>
          <t>Transfers Out</t>
        </is>
      </c>
      <c r="M2" s="2" t="inlineStr">
        <is>
          <t>Closing Head</t>
        </is>
      </c>
      <c r="N2" s="2" t="inlineStr">
        <is>
          <t>Avg Liveweight (kg)</t>
        </is>
      </c>
      <c r="O2" s="2" t="inlineStr">
        <is>
          <t>Weight Gain (kg)</t>
        </is>
      </c>
      <c r="P2" s="2" t="inlineStr">
        <is>
          <t>Price / Head (NZD)</t>
        </is>
      </c>
      <c r="Q2" s="2" t="inlineStr">
        <is>
          <t>Total Value (NZD)</t>
        </is>
      </c>
      <c r="R2" s="2" t="inlineStr">
        <is>
          <t>Notes</t>
        </is>
      </c>
      <c r="S2" s="2" t="inlineStr">
        <is>
          <t>Variance Check</t>
        </is>
      </c>
    </row>
    <row r="3">
      <c r="A3" s="33" t="n">
        <v>46083</v>
      </c>
      <c r="B3" s="4" t="inlineStr">
        <is>
          <t>Waikato / Te Awamutu</t>
        </is>
      </c>
      <c r="C3" s="4" t="inlineStr">
        <is>
          <t>Sheep</t>
        </is>
      </c>
      <c r="D3" s="4" t="inlineStr">
        <is>
          <t>Lambs</t>
        </is>
      </c>
      <c r="E3" s="4" t="inlineStr">
        <is>
          <t>TAG-1001</t>
        </is>
      </c>
      <c r="F3" s="5" t="n">
        <v>120</v>
      </c>
      <c r="G3" s="5" t="n">
        <v>10</v>
      </c>
      <c r="H3" s="5" t="n">
        <v>0</v>
      </c>
      <c r="I3" s="5" t="n">
        <v>20</v>
      </c>
      <c r="J3" s="5" t="n">
        <v>2</v>
      </c>
      <c r="K3" s="5" t="n">
        <v>0</v>
      </c>
      <c r="L3" s="5" t="n">
        <v>0</v>
      </c>
      <c r="M3" s="6">
        <f>F3+G3+H3+K3-I3-J3-L3</f>
        <v/>
      </c>
      <c r="N3" s="34" t="n">
        <v>28.5</v>
      </c>
      <c r="O3" s="35" t="n">
        <v>0</v>
      </c>
      <c r="P3" s="36" t="n">
        <v>125</v>
      </c>
      <c r="Q3" s="37">
        <f>IFERROR(I3*P3,0)</f>
        <v/>
      </c>
      <c r="R3" s="4" t="inlineStr">
        <is>
          <t>Recorded by Aroha</t>
        </is>
      </c>
      <c r="S3" s="11">
        <f>IF(M3&lt;0,"Check",IF(N3=0,"Missing Weight","OK"))</f>
        <v/>
      </c>
    </row>
    <row r="4">
      <c r="A4" s="33" t="n">
        <v>46085</v>
      </c>
      <c r="B4" s="4" t="inlineStr">
        <is>
          <t>Canterbury / Amberley</t>
        </is>
      </c>
      <c r="C4" s="4" t="inlineStr">
        <is>
          <t>Sheep</t>
        </is>
      </c>
      <c r="D4" s="4" t="inlineStr">
        <is>
          <t>Fat Lambs</t>
        </is>
      </c>
      <c r="E4" s="4" t="inlineStr">
        <is>
          <t>TAG-1002</t>
        </is>
      </c>
      <c r="F4" s="5" t="n">
        <v>200</v>
      </c>
      <c r="G4" s="5" t="n">
        <v>0</v>
      </c>
      <c r="H4" s="5" t="n">
        <v>0</v>
      </c>
      <c r="I4" s="5" t="n">
        <v>150</v>
      </c>
      <c r="J4" s="5" t="n">
        <v>3</v>
      </c>
      <c r="K4" s="5" t="n">
        <v>0</v>
      </c>
      <c r="L4" s="5" t="n">
        <v>0</v>
      </c>
      <c r="M4" s="12">
        <f>F4+G4+H4+K4-I4-J4-L4</f>
        <v/>
      </c>
      <c r="N4" s="34" t="n">
        <v>32</v>
      </c>
      <c r="O4" s="38">
        <f>IF(E4=E3,ROUND(N4-N3,1),0)</f>
        <v/>
      </c>
      <c r="P4" s="36" t="n">
        <v>140</v>
      </c>
      <c r="Q4" s="39">
        <f>IFERROR(I4*P4,0)</f>
        <v/>
      </c>
      <c r="R4" s="4" t="inlineStr">
        <is>
          <t>Recorded by Liam</t>
        </is>
      </c>
      <c r="S4" s="15">
        <f>IF(M4&lt;0,"Check",IF(N4=0,"Missing Weight","OK"))</f>
        <v/>
      </c>
    </row>
    <row r="5">
      <c r="A5" s="33" t="n">
        <v>46087</v>
      </c>
      <c r="B5" s="4" t="inlineStr">
        <is>
          <t>Manawatu / Feilding</t>
        </is>
      </c>
      <c r="C5" s="4" t="inlineStr">
        <is>
          <t>Sheep</t>
        </is>
      </c>
      <c r="D5" s="4" t="inlineStr">
        <is>
          <t>Ewes</t>
        </is>
      </c>
      <c r="E5" s="4" t="inlineStr">
        <is>
          <t>TAG-1003</t>
        </is>
      </c>
      <c r="F5" s="5" t="n">
        <v>300</v>
      </c>
      <c r="G5" s="5" t="n">
        <v>0</v>
      </c>
      <c r="H5" s="5" t="n">
        <v>0</v>
      </c>
      <c r="I5" s="5" t="n">
        <v>0</v>
      </c>
      <c r="J5" s="5" t="n">
        <v>1</v>
      </c>
      <c r="K5" s="5" t="n">
        <v>20</v>
      </c>
      <c r="L5" s="5" t="n">
        <v>40</v>
      </c>
      <c r="M5" s="6">
        <f>F5+G5+H5+K5-I5-J5-L5</f>
        <v/>
      </c>
      <c r="N5" s="34" t="n">
        <v>55.2</v>
      </c>
      <c r="O5" s="35">
        <f>IF(E5=E4,ROUND(N5-N4,1),0)</f>
        <v/>
      </c>
      <c r="P5" s="36" t="n">
        <v>0</v>
      </c>
      <c r="Q5" s="37">
        <f>IFERROR(I5*P5,0)</f>
        <v/>
      </c>
      <c r="R5" s="4" t="inlineStr">
        <is>
          <t>Recorded by Charlotte</t>
        </is>
      </c>
      <c r="S5" s="11">
        <f>IF(M5&lt;0,"Check",IF(N5=0,"Missing Weight","OK"))</f>
        <v/>
      </c>
    </row>
    <row r="6">
      <c r="A6" s="33" t="n">
        <v>46090</v>
      </c>
      <c r="B6" s="4" t="inlineStr">
        <is>
          <t>Hawke's Bay / Opotiki</t>
        </is>
      </c>
      <c r="C6" s="4" t="inlineStr">
        <is>
          <t>Beef</t>
        </is>
      </c>
      <c r="D6" s="4" t="inlineStr">
        <is>
          <t>Calves</t>
        </is>
      </c>
      <c r="E6" s="4" t="inlineStr">
        <is>
          <t>TAG-1004</t>
        </is>
      </c>
      <c r="F6" s="5" t="n">
        <v>0</v>
      </c>
      <c r="G6" s="5" t="n">
        <v>15</v>
      </c>
      <c r="H6" s="5" t="n">
        <v>25</v>
      </c>
      <c r="I6" s="5" t="n">
        <v>0</v>
      </c>
      <c r="J6" s="5" t="n">
        <v>1</v>
      </c>
      <c r="K6" s="5" t="n">
        <v>0</v>
      </c>
      <c r="L6" s="5" t="n">
        <v>0</v>
      </c>
      <c r="M6" s="12">
        <f>F6+G6+H6+K6-I6-J6-L6</f>
        <v/>
      </c>
      <c r="N6" s="34" t="n">
        <v>95</v>
      </c>
      <c r="O6" s="38">
        <f>IF(E6=E5,ROUND(N6-N5,1),0)</f>
        <v/>
      </c>
      <c r="P6" s="36" t="n">
        <v>0</v>
      </c>
      <c r="Q6" s="39">
        <f>IFERROR(I6*P6,0)</f>
        <v/>
      </c>
      <c r="R6" s="4" t="inlineStr">
        <is>
          <t>Recorded by Manaia</t>
        </is>
      </c>
      <c r="S6" s="15">
        <f>IF(M6&lt;0,"Check",IF(N6=0,"Missing Weight","OK"))</f>
        <v/>
      </c>
    </row>
    <row r="7">
      <c r="A7" s="33" t="n">
        <v>46093</v>
      </c>
      <c r="B7" s="4" t="inlineStr">
        <is>
          <t>Southland / Gore</t>
        </is>
      </c>
      <c r="C7" s="4" t="inlineStr">
        <is>
          <t>Beef</t>
        </is>
      </c>
      <c r="D7" s="4" t="inlineStr">
        <is>
          <t>Steers</t>
        </is>
      </c>
      <c r="E7" s="4" t="inlineStr">
        <is>
          <t>TAG-1005</t>
        </is>
      </c>
      <c r="F7" s="5" t="n">
        <v>80</v>
      </c>
      <c r="G7" s="5" t="n">
        <v>0</v>
      </c>
      <c r="H7" s="5" t="n">
        <v>0</v>
      </c>
      <c r="I7" s="5" t="n">
        <v>10</v>
      </c>
      <c r="J7" s="5" t="n">
        <v>0</v>
      </c>
      <c r="K7" s="5" t="n">
        <v>0</v>
      </c>
      <c r="L7" s="5" t="n">
        <v>0</v>
      </c>
      <c r="M7" s="6">
        <f>F7+G7+H7+K7-I7-J7-L7</f>
        <v/>
      </c>
      <c r="N7" s="34" t="n">
        <v>320.5</v>
      </c>
      <c r="O7" s="35">
        <f>IF(E7=E6,ROUND(N7-N6,1),0)</f>
        <v/>
      </c>
      <c r="P7" s="36" t="n">
        <v>1450</v>
      </c>
      <c r="Q7" s="37">
        <f>IFERROR(I7*P7,0)</f>
        <v/>
      </c>
      <c r="R7" s="4" t="inlineStr">
        <is>
          <t>Recorded by Sophie - period 1</t>
        </is>
      </c>
      <c r="S7" s="11">
        <f>IF(M7&lt;0,"Check",IF(N7=0,"Missing Weight","OK"))</f>
        <v/>
      </c>
    </row>
    <row r="8">
      <c r="A8" s="33" t="n">
        <v>46124</v>
      </c>
      <c r="B8" s="4" t="inlineStr">
        <is>
          <t>Southland / Gore</t>
        </is>
      </c>
      <c r="C8" s="4" t="inlineStr">
        <is>
          <t>Beef</t>
        </is>
      </c>
      <c r="D8" s="4" t="inlineStr">
        <is>
          <t>Steers</t>
        </is>
      </c>
      <c r="E8" s="4" t="inlineStr">
        <is>
          <t>TAG-1005</t>
        </is>
      </c>
      <c r="F8" s="5" t="n">
        <v>70</v>
      </c>
      <c r="G8" s="5" t="n">
        <v>0</v>
      </c>
      <c r="H8" s="5" t="n">
        <v>0</v>
      </c>
      <c r="I8" s="5" t="n">
        <v>5</v>
      </c>
      <c r="J8" s="5" t="n">
        <v>0</v>
      </c>
      <c r="K8" s="5" t="n">
        <v>0</v>
      </c>
      <c r="L8" s="5" t="n">
        <v>0</v>
      </c>
      <c r="M8" s="12">
        <f>F8+G8+H8+K8-I8-J8-L8</f>
        <v/>
      </c>
      <c r="N8" s="34" t="n">
        <v>340.2</v>
      </c>
      <c r="O8" s="38">
        <f>IF(E8=E7,ROUND(N8-N7,1),0)</f>
        <v/>
      </c>
      <c r="P8" s="36" t="n">
        <v>1500</v>
      </c>
      <c r="Q8" s="39">
        <f>IFERROR(I8*P8,0)</f>
        <v/>
      </c>
      <c r="R8" s="4" t="inlineStr">
        <is>
          <t>Recorded by Sophie - period 2</t>
        </is>
      </c>
      <c r="S8" s="15">
        <f>IF(M8&lt;0,"Check",IF(N8=0,"Missing Weight","OK"))</f>
        <v/>
      </c>
    </row>
    <row r="9">
      <c r="A9" s="33" t="n">
        <v>46096</v>
      </c>
      <c r="B9" s="4" t="inlineStr">
        <is>
          <t>Waikato / Hamilton</t>
        </is>
      </c>
      <c r="C9" s="4" t="inlineStr">
        <is>
          <t>Sheep</t>
        </is>
      </c>
      <c r="D9" s="4" t="inlineStr">
        <is>
          <t>Mixed Mob</t>
        </is>
      </c>
      <c r="E9" s="4" t="inlineStr">
        <is>
          <t>TAG-1006</t>
        </is>
      </c>
      <c r="F9" s="5" t="n">
        <v>150</v>
      </c>
      <c r="G9" s="5" t="n">
        <v>0</v>
      </c>
      <c r="H9" s="5" t="n">
        <v>0</v>
      </c>
      <c r="I9" s="5" t="n">
        <v>0</v>
      </c>
      <c r="J9" s="5" t="n">
        <v>5</v>
      </c>
      <c r="K9" s="5" t="n">
        <v>0</v>
      </c>
      <c r="L9" s="5" t="n">
        <v>0</v>
      </c>
      <c r="M9" s="6">
        <f>F9+G9+H9+K9-I9-J9-L9</f>
        <v/>
      </c>
      <c r="N9" s="34" t="n">
        <v>0</v>
      </c>
      <c r="O9" s="35">
        <f>IF(E9=E8,ROUND(N9-N8,1),0)</f>
        <v/>
      </c>
      <c r="P9" s="36" t="n">
        <v>0</v>
      </c>
      <c r="Q9" s="37">
        <f>IFERROR(I9*P9,0)</f>
        <v/>
      </c>
      <c r="R9" s="4" t="inlineStr">
        <is>
          <t>Recorded by Hemi - weight pending</t>
        </is>
      </c>
      <c r="S9" s="11">
        <f>IF(M9&lt;0,"Check",IF(N9=0,"Missing Weight","OK"))</f>
        <v/>
      </c>
    </row>
    <row r="10">
      <c r="A10" s="33" t="n">
        <v>46099</v>
      </c>
      <c r="B10" s="4" t="inlineStr">
        <is>
          <t>Otago / Mosgiel</t>
        </is>
      </c>
      <c r="C10" s="4" t="inlineStr">
        <is>
          <t>Sheep</t>
        </is>
      </c>
      <c r="D10" s="4" t="inlineStr">
        <is>
          <t>Lambs</t>
        </is>
      </c>
      <c r="E10" s="4" t="inlineStr">
        <is>
          <t>TAG-1007</t>
        </is>
      </c>
      <c r="F10" s="5" t="n">
        <v>90</v>
      </c>
      <c r="G10" s="5" t="n">
        <v>0</v>
      </c>
      <c r="H10" s="5" t="n">
        <v>0</v>
      </c>
      <c r="I10" s="5" t="n">
        <v>90</v>
      </c>
      <c r="J10" s="5" t="n">
        <v>0</v>
      </c>
      <c r="K10" s="5" t="n">
        <v>0</v>
      </c>
      <c r="L10" s="5" t="n">
        <v>0</v>
      </c>
      <c r="M10" s="12">
        <f>F10+G10+H10+K10-I10-J10-L10</f>
        <v/>
      </c>
      <c r="N10" s="34" t="n">
        <v>38</v>
      </c>
      <c r="O10" s="38">
        <f>IF(E10=E9,ROUND(N10-N9,1),0)</f>
        <v/>
      </c>
      <c r="P10" s="36" t="n">
        <v>165</v>
      </c>
      <c r="Q10" s="39">
        <f>IFERROR(I10*P10,0)</f>
        <v/>
      </c>
      <c r="R10" s="4" t="inlineStr">
        <is>
          <t>Recorded by Olivia - strong sale price</t>
        </is>
      </c>
      <c r="S10" s="15">
        <f>IF(M10&lt;0,"Check",IF(N10=0,"Missing Weight","OK"))</f>
        <v/>
      </c>
    </row>
    <row r="11">
      <c r="A11" s="33" t="n">
        <v>46101</v>
      </c>
      <c r="B11" s="4" t="inlineStr">
        <is>
          <t>Bay of Plenty / Rotorua</t>
        </is>
      </c>
      <c r="C11" s="4" t="inlineStr">
        <is>
          <t>Beef</t>
        </is>
      </c>
      <c r="D11" s="4" t="inlineStr">
        <is>
          <t>Store Cattle</t>
        </is>
      </c>
      <c r="E11" s="4" t="inlineStr">
        <is>
          <t>TAG-1008</t>
        </is>
      </c>
      <c r="F11" s="5" t="n">
        <v>40</v>
      </c>
      <c r="G11" s="5" t="n">
        <v>5</v>
      </c>
      <c r="H11" s="5" t="n">
        <v>0</v>
      </c>
      <c r="I11" s="5" t="n">
        <v>0</v>
      </c>
      <c r="J11" s="5" t="n">
        <v>0</v>
      </c>
      <c r="K11" s="5" t="n">
        <v>10</v>
      </c>
      <c r="L11" s="5" t="n">
        <v>60</v>
      </c>
      <c r="M11" s="6">
        <f>F11+G11+H11+K11-I11-J11-L11</f>
        <v/>
      </c>
      <c r="N11" s="34" t="n">
        <v>280</v>
      </c>
      <c r="O11" s="35">
        <f>IF(E11=E10,ROUND(N11-N10,1),0)</f>
        <v/>
      </c>
      <c r="P11" s="36" t="n">
        <v>0</v>
      </c>
      <c r="Q11" s="37">
        <f>IFERROR(I11*P11,0)</f>
        <v/>
      </c>
      <c r="R11" s="4" t="inlineStr">
        <is>
          <t>Recorded by Tama - block transfer</t>
        </is>
      </c>
      <c r="S11" s="11">
        <f>IF(M11&lt;0,"Check",IF(N11=0,"Missing Weight","OK"))</f>
        <v/>
      </c>
    </row>
    <row r="12">
      <c r="A12" s="33" t="n">
        <v>46103</v>
      </c>
      <c r="B12" s="4" t="inlineStr">
        <is>
          <t>Northland / Whangarei</t>
        </is>
      </c>
      <c r="C12" s="4" t="inlineStr">
        <is>
          <t>Sheep</t>
        </is>
      </c>
      <c r="D12" s="4" t="inlineStr">
        <is>
          <t>Breeding Ewes</t>
        </is>
      </c>
      <c r="E12" s="4" t="inlineStr">
        <is>
          <t>TAG-1009</t>
        </is>
      </c>
      <c r="F12" s="5" t="n">
        <v>250</v>
      </c>
      <c r="G12" s="5" t="n">
        <v>0</v>
      </c>
      <c r="H12" s="5" t="n">
        <v>0</v>
      </c>
      <c r="I12" s="5" t="n">
        <v>0</v>
      </c>
      <c r="J12" s="5" t="n">
        <v>3</v>
      </c>
      <c r="K12" s="5" t="n">
        <v>0</v>
      </c>
      <c r="L12" s="5" t="n">
        <v>0</v>
      </c>
      <c r="M12" s="12">
        <f>F12+G12+H12+K12-I12-J12-L12</f>
        <v/>
      </c>
      <c r="N12" s="34" t="n">
        <v>60.5</v>
      </c>
      <c r="O12" s="38">
        <f>IF(E12=E11,ROUND(N12-N11,1),0)</f>
        <v/>
      </c>
      <c r="P12" s="36" t="n">
        <v>0</v>
      </c>
      <c r="Q12" s="39">
        <f>IFERROR(I12*P12,0)</f>
        <v/>
      </c>
      <c r="R12" s="4" t="inlineStr">
        <is>
          <t>Recorded by Ngaire - reconciled</t>
        </is>
      </c>
      <c r="S12" s="15">
        <f>IF(M12&lt;0,"Check",IF(N12=0,"Missing Weight","OK"))</f>
        <v/>
      </c>
    </row>
    <row r="13">
      <c r="A13" s="16" t="n"/>
      <c r="B13" s="17" t="inlineStr">
        <is>
          <t>TOTAL / AVERAGE</t>
        </is>
      </c>
      <c r="C13" s="16" t="n"/>
      <c r="D13" s="16" t="n"/>
      <c r="E13" s="16" t="n"/>
      <c r="F13" s="18">
        <f>SUM(F3:F12)</f>
        <v/>
      </c>
      <c r="G13" s="18">
        <f>SUM(G3:G12)</f>
        <v/>
      </c>
      <c r="H13" s="18">
        <f>SUM(H3:H12)</f>
        <v/>
      </c>
      <c r="I13" s="18">
        <f>SUM(I3:I12)</f>
        <v/>
      </c>
      <c r="J13" s="18">
        <f>SUM(J3:J12)</f>
        <v/>
      </c>
      <c r="K13" s="18">
        <f>SUM(K3:K12)</f>
        <v/>
      </c>
      <c r="L13" s="18">
        <f>SUM(L3:L12)</f>
        <v/>
      </c>
      <c r="M13" s="18">
        <f>SUM(M3:M12)</f>
        <v/>
      </c>
      <c r="N13" s="40">
        <f>AVERAGE(N3:N12)</f>
        <v/>
      </c>
      <c r="O13" s="16" t="n"/>
      <c r="P13" s="16" t="n"/>
      <c r="Q13" s="41">
        <f>SUM(Q3:Q12)</f>
        <v/>
      </c>
      <c r="R13" s="16" t="n"/>
      <c r="S13" s="16" t="n"/>
    </row>
  </sheetData>
  <mergeCells count="1">
    <mergeCell ref="A1:S1"/>
  </mergeCells>
  <conditionalFormatting sqref="S3:S12">
    <cfRule type="expression" priority="1" dxfId="0" stopIfTrue="1">
      <formula>S3="Check"</formula>
    </cfRule>
    <cfRule type="expression" priority="2" dxfId="1" stopIfTrue="1">
      <formula>S3="Missing Weight"</formula>
    </cfRule>
    <cfRule type="expression" priority="3" dxfId="2" stopIfTrue="1">
      <formula>S3="OK"</formula>
    </cfRule>
  </conditionalFormatting>
  <dataValidations count="1">
    <dataValidation sqref="C3:C12" showErrorMessage="1" showInputMessage="1" allowBlank="1" type="list">
      <formula1>"Sheep,Beef"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6"/>
  <sheetViews>
    <sheetView workbookViewId="0">
      <selection activeCell="A1" sqref="A1"/>
    </sheetView>
  </sheetViews>
  <sheetFormatPr baseColWidth="8" defaultRowHeight="15"/>
  <cols>
    <col width="28" customWidth="1" min="1" max="1"/>
    <col width="20" customWidth="1" min="2" max="2"/>
    <col width="20" customWidth="1" min="3" max="3"/>
    <col width="16" customWidth="1" min="4" max="4"/>
    <col width="4" customWidth="1" min="5" max="5"/>
  </cols>
  <sheetData>
    <row r="1" ht="22" customHeight="1">
      <c r="A1" s="1" t="inlineStr">
        <is>
          <t>Summary Dashboard - Sheep &amp; Beef 2026</t>
        </is>
      </c>
    </row>
    <row r="2"/>
    <row r="3">
      <c r="A3" s="21" t="inlineStr">
        <is>
          <t>Herd &amp; Flock Position</t>
        </is>
      </c>
      <c r="B3" s="21" t="n"/>
      <c r="C3" s="21" t="n"/>
      <c r="D3" s="21" t="n"/>
    </row>
    <row r="4">
      <c r="A4" s="11" t="inlineStr">
        <is>
          <t>Total Opening Head</t>
        </is>
      </c>
      <c r="B4" s="6">
        <f>SUM('Tally Register'!F3:F12)</f>
        <v/>
      </c>
    </row>
    <row r="5">
      <c r="A5" s="15" t="inlineStr">
        <is>
          <t>Total Purchased</t>
        </is>
      </c>
      <c r="B5" s="12">
        <f>SUM('Tally Register'!G3:G12)</f>
        <v/>
      </c>
    </row>
    <row r="6">
      <c r="A6" s="11" t="inlineStr">
        <is>
          <t>Total Born</t>
        </is>
      </c>
      <c r="B6" s="6">
        <f>SUM('Tally Register'!H3:H12)</f>
        <v/>
      </c>
    </row>
    <row r="7">
      <c r="A7" s="15" t="inlineStr">
        <is>
          <t>Total Sold</t>
        </is>
      </c>
      <c r="B7" s="12">
        <f>SUM('Tally Register'!I3:I12)</f>
        <v/>
      </c>
    </row>
    <row r="8">
      <c r="A8" s="11" t="inlineStr">
        <is>
          <t>Total Deaths</t>
        </is>
      </c>
      <c r="B8" s="6">
        <f>SUM('Tally Register'!J3:J12)</f>
        <v/>
      </c>
    </row>
    <row r="9">
      <c r="A9" s="15" t="inlineStr">
        <is>
          <t>Total Transfers In</t>
        </is>
      </c>
      <c r="B9" s="12">
        <f>SUM('Tally Register'!K3:K12)</f>
        <v/>
      </c>
    </row>
    <row r="10">
      <c r="A10" s="11" t="inlineStr">
        <is>
          <t>Total Transfers Out</t>
        </is>
      </c>
      <c r="B10" s="6">
        <f>SUM('Tally Register'!L3:L12)</f>
        <v/>
      </c>
    </row>
    <row r="11">
      <c r="A11" s="15" t="inlineStr">
        <is>
          <t>Total Closing Head</t>
        </is>
      </c>
      <c r="B11" s="12">
        <f>SUM('Tally Register'!M3:M12)</f>
        <v/>
      </c>
    </row>
    <row r="12">
      <c r="A12" s="11" t="inlineStr">
        <is>
          <t>Average Liveweight (kg)</t>
        </is>
      </c>
      <c r="B12" s="35">
        <f>AVERAGE('Tally Register'!N3:N12)</f>
        <v/>
      </c>
    </row>
    <row r="13">
      <c r="A13" s="4" t="inlineStr">
        <is>
          <t>Indicative $/kg (all classes)</t>
        </is>
      </c>
      <c r="B13" s="36" t="n">
        <v>8.5</v>
      </c>
    </row>
    <row r="14">
      <c r="A14" s="11" t="inlineStr">
        <is>
          <t>Total Stock Value (NZD)</t>
        </is>
      </c>
      <c r="B14" s="37">
        <f>B11*B12*B13</f>
        <v/>
      </c>
    </row>
    <row r="15">
      <c r="A15" s="15" t="inlineStr">
        <is>
          <t>Gross Sale Value (NZD)</t>
        </is>
      </c>
      <c r="B15" s="39">
        <f>SUM('Tally Register'!Q3:Q12)</f>
        <v/>
      </c>
    </row>
    <row r="16">
      <c r="A16" s="11" t="inlineStr">
        <is>
          <t>Mortality Rate %</t>
        </is>
      </c>
      <c r="B16" s="42">
        <f>IFERROR(B8/(B4+B5+B6+B9),0)</f>
        <v/>
      </c>
    </row>
    <row r="17">
      <c r="A17" s="15" t="inlineStr">
        <is>
          <t>Sale Conversion %</t>
        </is>
      </c>
      <c r="B17" s="43">
        <f>IFERROR(B7/(B4+B5+B6+B9),0)</f>
        <v/>
      </c>
    </row>
    <row r="18">
      <c r="A18" s="11" t="inlineStr">
        <is>
          <t>Herd Performance</t>
        </is>
      </c>
      <c r="B18" s="11">
        <f>IF(B16&gt;0.02,"High","Normal")</f>
        <v/>
      </c>
    </row>
    <row r="19"/>
    <row r="20">
      <c r="A20" s="21" t="inlineStr">
        <is>
          <t>Species &amp; Variance Counts</t>
        </is>
      </c>
      <c r="B20" s="21" t="n"/>
      <c r="C20" s="21" t="n"/>
      <c r="D20" s="21" t="n"/>
    </row>
    <row r="21">
      <c r="A21" s="15" t="inlineStr">
        <is>
          <t>Sheep Entries</t>
        </is>
      </c>
      <c r="B21" s="12">
        <f>COUNTIF('Tally Register'!C3:C12,"Sheep")</f>
        <v/>
      </c>
    </row>
    <row r="22">
      <c r="A22" s="11" t="inlineStr">
        <is>
          <t>Beef Entries</t>
        </is>
      </c>
      <c r="B22" s="6">
        <f>COUNTIF('Tally Register'!C3:C12,"Beef")</f>
        <v/>
      </c>
    </row>
    <row r="23">
      <c r="A23" s="15" t="inlineStr">
        <is>
          <t>Variance - Check (Negative Head)</t>
        </is>
      </c>
      <c r="B23" s="12">
        <f>COUNTIF('Tally Register'!S3:S12,"Check")</f>
        <v/>
      </c>
    </row>
    <row r="24">
      <c r="A24" s="11" t="inlineStr">
        <is>
          <t>Variance - Missing Weight</t>
        </is>
      </c>
      <c r="B24" s="6">
        <f>COUNTIF('Tally Register'!S3:S12,"Missing Weight")</f>
        <v/>
      </c>
    </row>
    <row r="25">
      <c r="A25" s="15" t="inlineStr">
        <is>
          <t>Variance - OK</t>
        </is>
      </c>
      <c r="B25" s="12">
        <f>COUNTIF('Tally Register'!S3:S12,"OK")</f>
        <v/>
      </c>
    </row>
    <row r="26">
      <c r="A26" s="11" t="n"/>
      <c r="B26" s="11" t="n"/>
    </row>
    <row r="27">
      <c r="A27" s="21" t="inlineStr">
        <is>
          <t>Benchmark Lookup (VLOOKUP)</t>
        </is>
      </c>
      <c r="B27" s="21" t="n"/>
      <c r="C27" s="21" t="n"/>
      <c r="D27" s="21" t="n"/>
    </row>
    <row r="28">
      <c r="A28" s="24" t="inlineStr">
        <is>
          <t>Stock Class</t>
        </is>
      </c>
      <c r="B28" s="24" t="inlineStr">
        <is>
          <t>Benchmark Mortality %</t>
        </is>
      </c>
      <c r="C28" s="24" t="inlineStr">
        <is>
          <t>Target Liveweight (kg)</t>
        </is>
      </c>
    </row>
    <row r="29">
      <c r="A29" s="4" t="inlineStr">
        <is>
          <t>Lambs</t>
        </is>
      </c>
      <c r="B29" s="44">
        <f>IFERROR(VLOOKUP(A29,'Reference &amp; Instructions'!$B$14:$D$21,2,FALSE),0)</f>
        <v/>
      </c>
      <c r="C29" s="45">
        <f>IFERROR(VLOOKUP(A29,'Reference &amp; Instructions'!$B$14:$D$21,3,FALSE),0)</f>
        <v/>
      </c>
    </row>
    <row r="30">
      <c r="A30" s="4" t="inlineStr">
        <is>
          <t>Steers</t>
        </is>
      </c>
      <c r="B30" s="44">
        <f>IFERROR(VLOOKUP(A30,'Reference &amp; Instructions'!$B$14:$D$21,2,FALSE),0)</f>
        <v/>
      </c>
      <c r="C30" s="45">
        <f>IFERROR(VLOOKUP(A30,'Reference &amp; Instructions'!$B$14:$D$21,3,FALSE),0)</f>
        <v/>
      </c>
    </row>
    <row r="31"/>
    <row r="32">
      <c r="A32" s="21" t="inlineStr">
        <is>
          <t>Chart Data - Stock Class Head Count</t>
        </is>
      </c>
      <c r="B32" s="21" t="n"/>
      <c r="C32" s="21" t="n"/>
      <c r="D32" s="21" t="n"/>
    </row>
    <row r="33">
      <c r="A33" s="27" t="inlineStr">
        <is>
          <t>Stock Class</t>
        </is>
      </c>
      <c r="B33" s="27" t="inlineStr">
        <is>
          <t>Total Closing Head</t>
        </is>
      </c>
    </row>
    <row r="34">
      <c r="A34" s="11" t="inlineStr">
        <is>
          <t>Lambs</t>
        </is>
      </c>
      <c r="B34" s="6">
        <f>SUMIF('Tally Register'!$D$3:$D$12,A34,'Tally Register'!$M$3:$M$12)</f>
        <v/>
      </c>
    </row>
    <row r="35">
      <c r="A35" s="15" t="inlineStr">
        <is>
          <t>Fat Lambs</t>
        </is>
      </c>
      <c r="B35" s="12">
        <f>SUMIF('Tally Register'!$D$3:$D$12,A35,'Tally Register'!$M$3:$M$12)</f>
        <v/>
      </c>
    </row>
    <row r="36">
      <c r="A36" s="11" t="inlineStr">
        <is>
          <t>Ewes</t>
        </is>
      </c>
      <c r="B36" s="6">
        <f>SUMIF('Tally Register'!$D$3:$D$12,A36,'Tally Register'!$M$3:$M$12)</f>
        <v/>
      </c>
    </row>
    <row r="37">
      <c r="A37" s="15" t="inlineStr">
        <is>
          <t>Calves</t>
        </is>
      </c>
      <c r="B37" s="12">
        <f>SUMIF('Tally Register'!$D$3:$D$12,A37,'Tally Register'!$M$3:$M$12)</f>
        <v/>
      </c>
    </row>
    <row r="38">
      <c r="A38" s="11" t="inlineStr">
        <is>
          <t>Steers</t>
        </is>
      </c>
      <c r="B38" s="6">
        <f>SUMIF('Tally Register'!$D$3:$D$12,A38,'Tally Register'!$M$3:$M$12)</f>
        <v/>
      </c>
    </row>
    <row r="39">
      <c r="A39" s="15" t="inlineStr">
        <is>
          <t>Mixed Mob</t>
        </is>
      </c>
      <c r="B39" s="12">
        <f>SUMIF('Tally Register'!$D$3:$D$12,A39,'Tally Register'!$M$3:$M$12)</f>
        <v/>
      </c>
    </row>
    <row r="40">
      <c r="A40" s="11" t="inlineStr">
        <is>
          <t>Store Cattle</t>
        </is>
      </c>
      <c r="B40" s="6">
        <f>SUMIF('Tally Register'!$D$3:$D$12,A40,'Tally Register'!$M$3:$M$12)</f>
        <v/>
      </c>
    </row>
    <row r="41">
      <c r="A41" s="15" t="inlineStr">
        <is>
          <t>Breeding Ewes</t>
        </is>
      </c>
      <c r="B41" s="12">
        <f>SUMIF('Tally Register'!$D$3:$D$12,A41,'Tally Register'!$M$3:$M$12)</f>
        <v/>
      </c>
    </row>
    <row r="42"/>
    <row r="43">
      <c r="A43" s="21" t="inlineStr">
        <is>
          <t>Chart Data - Species Split</t>
        </is>
      </c>
      <c r="B43" s="21" t="n"/>
      <c r="C43" s="21" t="n"/>
      <c r="D43" s="21" t="n"/>
    </row>
    <row r="44">
      <c r="A44" s="27" t="inlineStr">
        <is>
          <t>Species</t>
        </is>
      </c>
      <c r="B44" s="27" t="inlineStr">
        <is>
          <t>Total Closing Head</t>
        </is>
      </c>
    </row>
    <row r="45">
      <c r="A45" s="28" t="inlineStr">
        <is>
          <t>Sheep</t>
        </is>
      </c>
      <c r="B45" s="29">
        <f>SUMIF('Tally Register'!$C$3:$C$12,"Sheep",'Tally Register'!$M$3:$M$12)</f>
        <v/>
      </c>
    </row>
    <row r="46">
      <c r="A46" s="28" t="inlineStr">
        <is>
          <t>Beef</t>
        </is>
      </c>
      <c r="B46" s="29">
        <f>SUMIF('Tally Register'!$C$3:$C$12,"Beef",'Tally Register'!$M$3:$M$12)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4" customWidth="1" min="3" max="3"/>
    <col width="24" customWidth="1" min="4" max="4"/>
  </cols>
  <sheetData>
    <row r="1" ht="22" customHeight="1">
      <c r="A1" s="1" t="inlineStr">
        <is>
          <t>Reference &amp; Instructions - Sheep &amp; Beef Tally</t>
        </is>
      </c>
    </row>
    <row r="2"/>
    <row r="3">
      <c r="A3" s="21" t="inlineStr">
        <is>
          <t>How to Use This Workbook</t>
        </is>
      </c>
      <c r="B3" s="21" t="n"/>
      <c r="C3" s="21" t="n"/>
      <c r="D3" s="21" t="n"/>
    </row>
    <row r="4" ht="28" customHeight="1">
      <c r="A4" s="30" t="inlineStr">
        <is>
          <t>1. Enter daily mob movements in the 'Tally Register' sheet - one row per mob or tag per day.</t>
        </is>
      </c>
    </row>
    <row r="5" ht="28" customHeight="1">
      <c r="A5" s="31" t="inlineStr">
        <is>
          <t>2. All dates must use New Zealand format DD/MM/YYYY.</t>
        </is>
      </c>
    </row>
    <row r="6" ht="28" customHeight="1">
      <c r="A6" s="30" t="inlineStr">
        <is>
          <t>3. All currency values are in NZD, shown as $1,234.56.</t>
        </is>
      </c>
    </row>
    <row r="7" ht="28" customHeight="1">
      <c r="A7" s="31" t="inlineStr">
        <is>
          <t>4. Pale yellow cells are for data entry; white cells contain formulas - please do not overwrite them.</t>
        </is>
      </c>
    </row>
    <row r="8" ht="28" customHeight="1">
      <c r="A8" s="30" t="inlineStr">
        <is>
          <t>5. Check the Variance Check column daily - 'Check' means Closing Head is negative and needs review, 'Missing Weight' means Avg Liveweight has not been recorded.</t>
        </is>
      </c>
    </row>
    <row r="9" ht="28" customHeight="1">
      <c r="A9" s="31" t="inlineStr">
        <is>
          <t>6. Retain all farm tally, sale and financial records for at least 7 years to meet IRD and traceability requirements.</t>
        </is>
      </c>
    </row>
    <row r="10" ht="28" customHeight="1">
      <c r="A10" s="30" t="inlineStr">
        <is>
          <t>7. If reporting stock sales for GST purposes, ensure your IRD/GST number and NZBN are recorded in your accounting system - this template is a stock reconciliation tool, not a GST return.</t>
        </is>
      </c>
    </row>
    <row r="11"/>
    <row r="12">
      <c r="A12" s="21" t="inlineStr">
        <is>
          <t>Species &amp; Stock Class Benchmark Lookup Table</t>
        </is>
      </c>
      <c r="B12" s="21" t="n"/>
      <c r="C12" s="21" t="n"/>
      <c r="D12" s="21" t="n"/>
    </row>
    <row r="13">
      <c r="A13" s="2" t="inlineStr">
        <is>
          <t>Species</t>
        </is>
      </c>
      <c r="B13" s="2" t="inlineStr">
        <is>
          <t>Stock Class</t>
        </is>
      </c>
      <c r="C13" s="2" t="inlineStr">
        <is>
          <t>Benchmark Mortality %</t>
        </is>
      </c>
      <c r="D13" s="2" t="inlineStr">
        <is>
          <t>Target Liveweight (kg)</t>
        </is>
      </c>
    </row>
    <row r="14">
      <c r="A14" s="11" t="inlineStr">
        <is>
          <t>Sheep</t>
        </is>
      </c>
      <c r="B14" s="11" t="inlineStr">
        <is>
          <t>Lambs</t>
        </is>
      </c>
      <c r="C14" s="42" t="n">
        <v>0.02</v>
      </c>
      <c r="D14" s="35" t="n">
        <v>42</v>
      </c>
    </row>
    <row r="15">
      <c r="A15" s="15" t="inlineStr">
        <is>
          <t>Sheep</t>
        </is>
      </c>
      <c r="B15" s="15" t="inlineStr">
        <is>
          <t>Fat Lambs</t>
        </is>
      </c>
      <c r="C15" s="43" t="n">
        <v>0.015</v>
      </c>
      <c r="D15" s="38" t="n">
        <v>45</v>
      </c>
    </row>
    <row r="16">
      <c r="A16" s="11" t="inlineStr">
        <is>
          <t>Sheep</t>
        </is>
      </c>
      <c r="B16" s="11" t="inlineStr">
        <is>
          <t>Ewes</t>
        </is>
      </c>
      <c r="C16" s="42" t="n">
        <v>0.02</v>
      </c>
      <c r="D16" s="35" t="n">
        <v>65</v>
      </c>
    </row>
    <row r="17">
      <c r="A17" s="15" t="inlineStr">
        <is>
          <t>Sheep</t>
        </is>
      </c>
      <c r="B17" s="15" t="inlineStr">
        <is>
          <t>Mixed Mob</t>
        </is>
      </c>
      <c r="C17" s="43" t="n">
        <v>0.025</v>
      </c>
      <c r="D17" s="38" t="n">
        <v>55</v>
      </c>
    </row>
    <row r="18">
      <c r="A18" s="11" t="inlineStr">
        <is>
          <t>Sheep</t>
        </is>
      </c>
      <c r="B18" s="11" t="inlineStr">
        <is>
          <t>Breeding Ewes</t>
        </is>
      </c>
      <c r="C18" s="42" t="n">
        <v>0.02</v>
      </c>
      <c r="D18" s="35" t="n">
        <v>68</v>
      </c>
    </row>
    <row r="19">
      <c r="A19" s="15" t="inlineStr">
        <is>
          <t>Beef</t>
        </is>
      </c>
      <c r="B19" s="15" t="inlineStr">
        <is>
          <t>Calves</t>
        </is>
      </c>
      <c r="C19" s="43" t="n">
        <v>0.03</v>
      </c>
      <c r="D19" s="38" t="n">
        <v>250</v>
      </c>
    </row>
    <row r="20">
      <c r="A20" s="11" t="inlineStr">
        <is>
          <t>Beef</t>
        </is>
      </c>
      <c r="B20" s="11" t="inlineStr">
        <is>
          <t>Steers</t>
        </is>
      </c>
      <c r="C20" s="42" t="n">
        <v>0.01</v>
      </c>
      <c r="D20" s="35" t="n">
        <v>550</v>
      </c>
    </row>
    <row r="21">
      <c r="A21" s="15" t="inlineStr">
        <is>
          <t>Beef</t>
        </is>
      </c>
      <c r="B21" s="15" t="inlineStr">
        <is>
          <t>Store Cattle</t>
        </is>
      </c>
      <c r="C21" s="43" t="n">
        <v>0.015</v>
      </c>
      <c r="D21" s="38" t="n">
        <v>480</v>
      </c>
    </row>
    <row r="22"/>
    <row r="23"/>
    <row r="24">
      <c r="A24" s="21" t="inlineStr">
        <is>
          <t>GST / IRD Note</t>
        </is>
      </c>
      <c r="B24" s="21" t="n"/>
      <c r="C24" s="21" t="n"/>
      <c r="D24" s="21" t="n"/>
    </row>
    <row r="25" ht="40" customHeight="1">
      <c r="A25" s="32" t="inlineStr">
        <is>
          <t>If stock sales in the Tally Register are also reported for GST purposes, remember the standard New Zealand GST rate is 15%. Confirm figures against your IRD-registered GST return and NZBN before filing - this workbook supports physical stock reconciliation only.</t>
        </is>
      </c>
    </row>
  </sheetData>
  <mergeCells count="9">
    <mergeCell ref="A1:D1"/>
    <mergeCell ref="A4:D4"/>
    <mergeCell ref="A5:D5"/>
    <mergeCell ref="A6:D6"/>
    <mergeCell ref="A7:D7"/>
    <mergeCell ref="A8:D8"/>
    <mergeCell ref="A9:D9"/>
    <mergeCell ref="A10:D10"/>
    <mergeCell ref="A25:D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2026-07-01T23:40:15Z</dcterms:created>
  <dcterms:modified xmlns:dcterms="http://purl.org/dc/terms/" xmlns:xsi="http://www.w3.org/2001/XMLSchema-instance" xsi:type="dcterms:W3CDTF">2026-07-01T23:40:15Z</dcterms:modified>
</cp:coreProperties>
</file>