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rol Roster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Lists &amp; 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0.0"/>
    <numFmt numFmtId="167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374151"/>
      <sz val="9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0F2FE"/>
      </patternFill>
    </fill>
    <fill>
      <patternFill patternType="solid">
        <fgColor rgb="00F8FAFC"/>
      </patternFill>
    </fill>
    <fill>
      <patternFill patternType="solid">
        <fgColor rgb="000F766E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49" fontId="2" fillId="3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left" vertical="center"/>
    </xf>
    <xf numFmtId="0" fontId="0" fillId="8" borderId="1" pivotButton="0" quotePrefix="0" xfId="0"/>
    <xf numFmtId="0" fontId="2" fillId="6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6" fontId="2" fillId="4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Patrol Hours by Beach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'Summary'!K4</f>
            </strRef>
          </tx>
          <spPr>
            <a:solidFill xmlns:a="http://schemas.openxmlformats.org/drawingml/2006/main">
              <a:srgbClr val="00843D"/>
            </a:solidFill>
            <a:ln xmlns:a="http://schemas.openxmlformats.org/drawingml/2006/main">
              <a:prstDash val="solid"/>
            </a:ln>
          </spPr>
          <cat>
            <numRef>
              <f>'Summary'!$J$5:$J$14</f>
            </numRef>
          </cat>
          <val>
            <numRef>
              <f>'Summary'!$K$5:$K$14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Beach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Patrol Hours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Attendance Status</a:t>
            </a:r>
          </a:p>
        </rich>
      </tx>
    </title>
    <plotArea>
      <doughnutChart>
        <varyColors val="1"/>
        <ser>
          <idx val="0"/>
          <order val="0"/>
          <tx>
            <strRef>
              <f>'Summary'!K18</f>
            </strRef>
          </tx>
          <spPr>
            <a:solidFill xmlns:a="http://schemas.openxmlformats.org/drawingml/2006/main">
              <a:srgbClr val="00843D"/>
            </a:solidFill>
            <a:ln xmlns:a="http://schemas.openxmlformats.org/drawingml/2006/main">
              <a:prstDash val="solid"/>
            </a:ln>
          </spPr>
          <cat>
            <numRef>
              <f>'Summary'!$J$19:$J$20</f>
            </numRef>
          </cat>
          <val>
            <numRef>
              <f>'Summary'!$K$19:$K$20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Patrol Shifts by Member Role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'Summary'!K24</f>
            </strRef>
          </tx>
          <spPr>
            <a:solidFill xmlns:a="http://schemas.openxmlformats.org/drawingml/2006/main">
              <a:srgbClr val="00843D"/>
            </a:solidFill>
            <a:ln xmlns:a="http://schemas.openxmlformats.org/drawingml/2006/main">
              <a:prstDash val="solid"/>
            </a:ln>
          </spPr>
          <cat>
            <numRef>
              <f>'Summary'!$J$25:$J$29</f>
            </numRef>
          </cat>
          <val>
            <numRef>
              <f>'Summary'!$K$25:$K$29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Patrol Shifts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Member Role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14</row>
      <rowOff>0</rowOff>
    </from>
    <ext cx="468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29</row>
      <rowOff>0</rowOff>
    </from>
    <ext cx="540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atrolRosterTable" displayName="PatrolRosterTable" ref="A1:R101" headerRowCount="1">
  <autoFilter ref="A1:R101"/>
  <tableColumns count="18">
    <tableColumn id="1" name="Patrol ID"/>
    <tableColumn id="2" name="Date"/>
    <tableColumn id="3" name="Day"/>
    <tableColumn id="4" name="Beach"/>
    <tableColumn id="5" name="Patrol Start"/>
    <tableColumn id="6" name="Patrol Finish"/>
    <tableColumn id="7" name="Patrol Hours"/>
    <tableColumn id="8" name="Member Name"/>
    <tableColumn id="9" name="Member Role"/>
    <tableColumn id="10" name="Qualification"/>
    <tableColumn id="11" name="Qualification Status"/>
    <tableColumn id="12" name="IRD/Club Member ID"/>
    <tableColumn id="13" name="Contact Mobile"/>
    <tableColumn id="14" name="Patrol Lead"/>
    <tableColumn id="15" name="Attendance"/>
    <tableColumn id="16" name="Weather/Surf Notes"/>
    <tableColumn id="17" name="Follow-up Required"/>
    <tableColumn id="18" name="Not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20" customWidth="1" min="4" max="4"/>
    <col width="13" customWidth="1" min="5" max="5"/>
    <col width="13" customWidth="1" min="6" max="6"/>
    <col width="13" customWidth="1" min="7" max="7"/>
    <col width="22" customWidth="1" min="8" max="8"/>
    <col width="18" customWidth="1" min="9" max="9"/>
    <col width="24" customWidth="1" min="10" max="10"/>
    <col width="20" customWidth="1" min="11" max="11"/>
    <col width="19" customWidth="1" min="12" max="12"/>
    <col width="18" customWidth="1" min="13" max="13"/>
    <col width="13" customWidth="1" min="14" max="14"/>
    <col width="14" customWidth="1" min="15" max="15"/>
    <col width="30" customWidth="1" min="16" max="16"/>
    <col width="20" customWidth="1" min="17" max="17"/>
    <col width="28" customWidth="1" min="18" max="18"/>
    <col width="18" customWidth="1" min="20" max="20"/>
  </cols>
  <sheetData>
    <row r="1" ht="34" customHeight="1">
      <c r="A1" s="1" t="inlineStr">
        <is>
          <t>Patrol ID</t>
        </is>
      </c>
      <c r="B1" s="1" t="inlineStr">
        <is>
          <t>Date</t>
        </is>
      </c>
      <c r="C1" s="1" t="inlineStr">
        <is>
          <t>Day</t>
        </is>
      </c>
      <c r="D1" s="1" t="inlineStr">
        <is>
          <t>Beach</t>
        </is>
      </c>
      <c r="E1" s="1" t="inlineStr">
        <is>
          <t>Patrol Start</t>
        </is>
      </c>
      <c r="F1" s="1" t="inlineStr">
        <is>
          <t>Patrol Finish</t>
        </is>
      </c>
      <c r="G1" s="1" t="inlineStr">
        <is>
          <t>Patrol Hours</t>
        </is>
      </c>
      <c r="H1" s="1" t="inlineStr">
        <is>
          <t>Member Name</t>
        </is>
      </c>
      <c r="I1" s="1" t="inlineStr">
        <is>
          <t>Member Role</t>
        </is>
      </c>
      <c r="J1" s="1" t="inlineStr">
        <is>
          <t>Qualification</t>
        </is>
      </c>
      <c r="K1" s="1" t="inlineStr">
        <is>
          <t>Qualification Status</t>
        </is>
      </c>
      <c r="L1" s="1" t="inlineStr">
        <is>
          <t>IRD/Club Member ID</t>
        </is>
      </c>
      <c r="M1" s="1" t="inlineStr">
        <is>
          <t>Contact Mobile</t>
        </is>
      </c>
      <c r="N1" s="1" t="inlineStr">
        <is>
          <t>Patrol Lead</t>
        </is>
      </c>
      <c r="O1" s="1" t="inlineStr">
        <is>
          <t>Attendance</t>
        </is>
      </c>
      <c r="P1" s="1" t="inlineStr">
        <is>
          <t>Weather/Surf Notes</t>
        </is>
      </c>
      <c r="Q1" s="1" t="inlineStr">
        <is>
          <t>Follow-up Required</t>
        </is>
      </c>
      <c r="R1" s="1" t="inlineStr">
        <is>
          <t>Notes</t>
        </is>
      </c>
      <c r="T1" s="1" t="inlineStr">
        <is>
          <t>Roster Review Date</t>
        </is>
      </c>
    </row>
    <row r="2">
      <c r="A2" s="2" t="inlineStr">
        <is>
          <t>PAT-2601</t>
        </is>
      </c>
      <c r="B2" s="27" t="n">
        <v>46033</v>
      </c>
      <c r="C2" s="4">
        <f>IF(B2="","",INDEX('Lists &amp; Instructions'!$H$14:$H$20,WEEKDAY(B2,2)))</f>
        <v/>
      </c>
      <c r="D2" s="2" t="inlineStr">
        <is>
          <t>Muriwai</t>
        </is>
      </c>
      <c r="E2" s="28" t="n">
        <v>0.375</v>
      </c>
      <c r="F2" s="28" t="n">
        <v>0.7291666666666666</v>
      </c>
      <c r="G2" s="29">
        <f>IF(OR(E2="",F2=""),"",MOD(F2-E2,1)*24)</f>
        <v/>
      </c>
      <c r="H2" s="2" t="inlineStr">
        <is>
          <t>Aroha Rangi</t>
        </is>
      </c>
      <c r="I2" s="2" t="inlineStr">
        <is>
          <t>Patrol Captain</t>
        </is>
      </c>
      <c r="J2" s="7" t="inlineStr">
        <is>
          <t>Surf Lifeguard Award</t>
        </is>
      </c>
      <c r="K2" s="4">
        <f>IF(H2="","",IFERROR(VLOOKUP(H2,'Lists &amp; Instructions'!$A$14:$D$23,4,FALSE),"Check member"))</f>
        <v/>
      </c>
      <c r="L2" s="2" t="inlineStr">
        <is>
          <t>SLSC-2601</t>
        </is>
      </c>
      <c r="M2" s="8" t="inlineStr">
        <is>
          <t>021 482 7910</t>
        </is>
      </c>
      <c r="N2" s="2" t="inlineStr">
        <is>
          <t>Yes</t>
        </is>
      </c>
      <c r="O2" s="2" t="inlineStr">
        <is>
          <t>Attended</t>
        </is>
      </c>
      <c r="P2" s="7" t="inlineStr">
        <is>
          <t>Fine with a moderate rolling surf; flags set north of the access.</t>
        </is>
      </c>
      <c r="Q2" s="4">
        <f>IF(AND(K2="",O2=""),"",IF(OR(K2&lt;&gt;"Current",O2&lt;&gt;"Attended"),"Yes","No"))</f>
        <v/>
      </c>
      <c r="R2" s="7" t="inlineStr">
        <is>
          <t>Opening patrol briefing completed.</t>
        </is>
      </c>
      <c r="T2" s="27" t="n">
        <v>46054</v>
      </c>
    </row>
    <row r="3">
      <c r="A3" s="2" t="inlineStr">
        <is>
          <t>PAT-2602</t>
        </is>
      </c>
      <c r="B3" s="27" t="n">
        <v>46039</v>
      </c>
      <c r="C3" s="4">
        <f>IF(B3="","",INDEX('Lists &amp; Instructions'!$H$14:$H$20,WEEKDAY(B3,2)))</f>
        <v/>
      </c>
      <c r="D3" s="2" t="inlineStr">
        <is>
          <t>Piha</t>
        </is>
      </c>
      <c r="E3" s="28" t="n">
        <v>0.3541666666666667</v>
      </c>
      <c r="F3" s="28" t="n">
        <v>0.7083333333333334</v>
      </c>
      <c r="G3" s="29">
        <f>IF(OR(E3="",F3=""),"",MOD(F3-E3,1)*24)</f>
        <v/>
      </c>
      <c r="H3" s="2" t="inlineStr">
        <is>
          <t>Liam Thompson</t>
        </is>
      </c>
      <c r="I3" s="2" t="inlineStr">
        <is>
          <t>IRB Driver</t>
        </is>
      </c>
      <c r="J3" s="7" t="inlineStr">
        <is>
          <t>IRB Driver Award</t>
        </is>
      </c>
      <c r="K3" s="4">
        <f>IF(H3="","",IFERROR(VLOOKUP(H3,'Lists &amp; Instructions'!$A$14:$D$23,4,FALSE),"Check member"))</f>
        <v/>
      </c>
      <c r="L3" s="2" t="inlineStr">
        <is>
          <t>SLSC-2602</t>
        </is>
      </c>
      <c r="M3" s="8" t="inlineStr">
        <is>
          <t>027 315 8462</t>
        </is>
      </c>
      <c r="N3" s="2" t="inlineStr">
        <is>
          <t>No</t>
        </is>
      </c>
      <c r="O3" s="2" t="inlineStr">
        <is>
          <t>Attended</t>
        </is>
      </c>
      <c r="P3" s="7" t="inlineStr">
        <is>
          <t>Small surf and light offshore wind; IRB checked at commencement.</t>
        </is>
      </c>
      <c r="Q3" s="4">
        <f>IF(AND(K3="",O3=""),"",IF(OR(K3&lt;&gt;"Current",O3&lt;&gt;"Attended"),"Yes","No"))</f>
        <v/>
      </c>
      <c r="R3" s="7" t="inlineStr">
        <is>
          <t>IRB fuel level recorded.</t>
        </is>
      </c>
    </row>
    <row r="4">
      <c r="A4" s="2" t="inlineStr">
        <is>
          <t>PAT-2603</t>
        </is>
      </c>
      <c r="B4" s="27" t="n">
        <v>46047</v>
      </c>
      <c r="C4" s="4">
        <f>IF(B4="","",INDEX('Lists &amp; Instructions'!$H$14:$H$20,WEEKDAY(B4,2)))</f>
        <v/>
      </c>
      <c r="D4" s="2" t="inlineStr">
        <is>
          <t>Mount Maunganui</t>
        </is>
      </c>
      <c r="E4" s="28" t="n">
        <v>0.375</v>
      </c>
      <c r="F4" s="28" t="n">
        <v>0.6666666666666666</v>
      </c>
      <c r="G4" s="29">
        <f>IF(OR(E4="",F4=""),"",MOD(F4-E4,1)*24)</f>
        <v/>
      </c>
      <c r="H4" s="2" t="inlineStr">
        <is>
          <t>Charlotte Wilson</t>
        </is>
      </c>
      <c r="I4" s="2" t="inlineStr">
        <is>
          <t>Patrol Member</t>
        </is>
      </c>
      <c r="J4" s="7" t="inlineStr">
        <is>
          <t>Surf Lifeguard Award</t>
        </is>
      </c>
      <c r="K4" s="4">
        <f>IF(H4="","",IFERROR(VLOOKUP(H4,'Lists &amp; Instructions'!$A$14:$D$23,4,FALSE),"Check member"))</f>
        <v/>
      </c>
      <c r="L4" s="2" t="inlineStr">
        <is>
          <t>SLSC-2603</t>
        </is>
      </c>
      <c r="M4" s="8" t="inlineStr">
        <is>
          <t>022 604 1937</t>
        </is>
      </c>
      <c r="N4" s="2" t="inlineStr">
        <is>
          <t>No</t>
        </is>
      </c>
      <c r="O4" s="2" t="inlineStr">
        <is>
          <t>Absent</t>
        </is>
      </c>
      <c r="P4" s="7" t="inlineStr">
        <is>
          <t>Warm conditions and busy flagged area during the afternoon.</t>
        </is>
      </c>
      <c r="Q4" s="4">
        <f>IF(AND(K4="",O4=""),"",IF(OR(K4&lt;&gt;"Current",O4&lt;&gt;"Attended"),"Yes","No"))</f>
        <v/>
      </c>
      <c r="R4" s="7" t="inlineStr">
        <is>
          <t>Confirm replacement cover for next rostered shift.</t>
        </is>
      </c>
    </row>
    <row r="5">
      <c r="A5" s="2" t="inlineStr">
        <is>
          <t>PAT-2604</t>
        </is>
      </c>
      <c r="B5" s="27" t="n">
        <v>46060</v>
      </c>
      <c r="C5" s="4">
        <f>IF(B5="","",INDEX('Lists &amp; Instructions'!$H$14:$H$20,WEEKDAY(B5,2)))</f>
        <v/>
      </c>
      <c r="D5" s="2" t="inlineStr">
        <is>
          <t>Sumner</t>
        </is>
      </c>
      <c r="E5" s="28" t="n">
        <v>0.375</v>
      </c>
      <c r="F5" s="28" t="n">
        <v>0.75</v>
      </c>
      <c r="G5" s="29">
        <f>IF(OR(E5="",F5=""),"",MOD(F5-E5,1)*24)</f>
        <v/>
      </c>
      <c r="H5" s="2" t="inlineStr">
        <is>
          <t>Manaia Te Rangi</t>
        </is>
      </c>
      <c r="I5" s="2" t="inlineStr">
        <is>
          <t>Patrol Support</t>
        </is>
      </c>
      <c r="J5" s="7" t="inlineStr">
        <is>
          <t>Surf Lifeguard Award</t>
        </is>
      </c>
      <c r="K5" s="4">
        <f>IF(H5="","",IFERROR(VLOOKUP(H5,'Lists &amp; Instructions'!$A$14:$D$23,4,FALSE),"Check member"))</f>
        <v/>
      </c>
      <c r="L5" s="2" t="inlineStr">
        <is>
          <t>SLSC-2604</t>
        </is>
      </c>
      <c r="M5" s="8" t="inlineStr">
        <is>
          <t>021 768 4529</t>
        </is>
      </c>
      <c r="N5" s="2" t="inlineStr">
        <is>
          <t>No</t>
        </is>
      </c>
      <c r="O5" s="2" t="inlineStr">
        <is>
          <t>Attended</t>
        </is>
      </c>
      <c r="P5" s="7" t="inlineStr">
        <is>
          <t>Strong southerly swell; patrol boundary reduced after midday.</t>
        </is>
      </c>
      <c r="Q5" s="4">
        <f>IF(AND(K5="",O5=""),"",IF(OR(K5&lt;&gt;"Current",O5&lt;&gt;"Attended"),"Yes","No"))</f>
        <v/>
      </c>
      <c r="R5" s="7" t="inlineStr">
        <is>
          <t>Qualification renewal to be followed up.</t>
        </is>
      </c>
    </row>
    <row r="6">
      <c r="A6" s="2" t="inlineStr">
        <is>
          <t>PAT-2605</t>
        </is>
      </c>
      <c r="B6" s="27" t="n">
        <v>46067</v>
      </c>
      <c r="C6" s="4">
        <f>IF(B6="","",INDEX('Lists &amp; Instructions'!$H$14:$H$20,WEEKDAY(B6,2)))</f>
        <v/>
      </c>
      <c r="D6" s="2" t="inlineStr">
        <is>
          <t>Lyall Bay</t>
        </is>
      </c>
      <c r="E6" s="28" t="n">
        <v>0.3333333333333333</v>
      </c>
      <c r="F6" s="28" t="n">
        <v>0.6875</v>
      </c>
      <c r="G6" s="29">
        <f>IF(OR(E6="",F6=""),"",MOD(F6-E6,1)*24)</f>
        <v/>
      </c>
      <c r="H6" s="2" t="inlineStr">
        <is>
          <t>Sophie Patel</t>
        </is>
      </c>
      <c r="I6" s="2" t="inlineStr">
        <is>
          <t>IRB Crew</t>
        </is>
      </c>
      <c r="J6" s="7" t="inlineStr">
        <is>
          <t>IRB Crew Award</t>
        </is>
      </c>
      <c r="K6" s="4">
        <f>IF(H6="","",IFERROR(VLOOKUP(H6,'Lists &amp; Instructions'!$A$14:$D$23,4,FALSE),"Check member"))</f>
        <v/>
      </c>
      <c r="L6" s="2" t="inlineStr">
        <is>
          <t>SLSC-2605</t>
        </is>
      </c>
      <c r="M6" s="8" t="inlineStr">
        <is>
          <t>027 429 8501</t>
        </is>
      </c>
      <c r="N6" s="2" t="inlineStr">
        <is>
          <t>No</t>
        </is>
      </c>
      <c r="O6" s="2" t="inlineStr">
        <is>
          <t>Attended</t>
        </is>
      </c>
      <c r="P6" s="7" t="inlineStr">
        <is>
          <t>Overcast with moderate surf; no major incidents reported.</t>
        </is>
      </c>
      <c r="Q6" s="4">
        <f>IF(AND(K6="",O6=""),"",IF(OR(K6&lt;&gt;"Current",O6&lt;&gt;"Attended"),"Yes","No"))</f>
        <v/>
      </c>
      <c r="R6" s="7" t="inlineStr">
        <is>
          <t>Radio check completed.</t>
        </is>
      </c>
    </row>
    <row r="7">
      <c r="A7" s="2" t="inlineStr">
        <is>
          <t>PAT-2606</t>
        </is>
      </c>
      <c r="B7" s="27" t="n">
        <v>46074</v>
      </c>
      <c r="C7" s="4">
        <f>IF(B7="","",INDEX('Lists &amp; Instructions'!$H$14:$H$20,WEEKDAY(B7,2)))</f>
        <v/>
      </c>
      <c r="D7" s="2" t="inlineStr">
        <is>
          <t>St Clair</t>
        </is>
      </c>
      <c r="E7" s="28" t="n">
        <v>0.3958333333333333</v>
      </c>
      <c r="F7" s="28" t="n">
        <v>0.6666666666666666</v>
      </c>
      <c r="G7" s="29">
        <f>IF(OR(E7="",F7=""),"",MOD(F7-E7,1)*24)</f>
        <v/>
      </c>
      <c r="H7" s="2" t="inlineStr">
        <is>
          <t>Hemi King</t>
        </is>
      </c>
      <c r="I7" s="2" t="inlineStr">
        <is>
          <t>Patrol Member</t>
        </is>
      </c>
      <c r="J7" s="7" t="inlineStr">
        <is>
          <t>Surf Lifeguard Award</t>
        </is>
      </c>
      <c r="K7" s="4">
        <f>IF(H7="","",IFERROR(VLOOKUP(H7,'Lists &amp; Instructions'!$A$14:$D$23,4,FALSE),"Check member"))</f>
        <v/>
      </c>
      <c r="L7" s="2" t="inlineStr">
        <is>
          <t>SLSC-2606</t>
        </is>
      </c>
      <c r="M7" s="8" t="inlineStr">
        <is>
          <t>022 917 3648</t>
        </is>
      </c>
      <c r="N7" s="2" t="inlineStr">
        <is>
          <t>No</t>
        </is>
      </c>
      <c r="O7" s="2" t="inlineStr">
        <is>
          <t>Absent</t>
        </is>
      </c>
      <c r="P7" s="7" t="inlineStr">
        <is>
          <t>Cool conditions with changing currents near the southern end.</t>
        </is>
      </c>
      <c r="Q7" s="4">
        <f>IF(AND(K7="",O7=""),"",IF(OR(K7&lt;&gt;"Current",O7&lt;&gt;"Attended"),"Yes","No"))</f>
        <v/>
      </c>
      <c r="R7" s="7" t="inlineStr">
        <is>
          <t>Contact member regarding attendance and pending qualification.</t>
        </is>
      </c>
    </row>
    <row r="8">
      <c r="A8" s="2" t="inlineStr">
        <is>
          <t>PAT-2607</t>
        </is>
      </c>
      <c r="B8" s="27" t="n">
        <v>46082</v>
      </c>
      <c r="C8" s="4">
        <f>IF(B8="","",INDEX('Lists &amp; Instructions'!$H$14:$H$20,WEEKDAY(B8,2)))</f>
        <v/>
      </c>
      <c r="D8" s="2" t="inlineStr">
        <is>
          <t>New Brighton</t>
        </is>
      </c>
      <c r="E8" s="28" t="n">
        <v>0.375</v>
      </c>
      <c r="F8" s="28" t="n">
        <v>0.75</v>
      </c>
      <c r="G8" s="29">
        <f>IF(OR(E8="",F8=""),"",MOD(F8-E8,1)*24)</f>
        <v/>
      </c>
      <c r="H8" s="2" t="inlineStr">
        <is>
          <t>Olivia Brown</t>
        </is>
      </c>
      <c r="I8" s="2" t="inlineStr">
        <is>
          <t>Patrol Member</t>
        </is>
      </c>
      <c r="J8" s="7" t="inlineStr">
        <is>
          <t>Surf Lifeguard Award</t>
        </is>
      </c>
      <c r="K8" s="4">
        <f>IF(H8="","",IFERROR(VLOOKUP(H8,'Lists &amp; Instructions'!$A$14:$D$23,4,FALSE),"Check member"))</f>
        <v/>
      </c>
      <c r="L8" s="2" t="inlineStr">
        <is>
          <t>SLSC-2607</t>
        </is>
      </c>
      <c r="M8" s="8" t="inlineStr">
        <is>
          <t>021 552 0784</t>
        </is>
      </c>
      <c r="N8" s="2" t="inlineStr">
        <is>
          <t>No</t>
        </is>
      </c>
      <c r="O8" s="2" t="inlineStr">
        <is>
          <t>Attended</t>
        </is>
      </c>
      <c r="P8" s="7" t="inlineStr">
        <is>
          <t>Clear weather and low to moderate surf; high public numbers.</t>
        </is>
      </c>
      <c r="Q8" s="4">
        <f>IF(AND(K8="",O8=""),"",IF(OR(K8&lt;&gt;"Current",O8&lt;&gt;"Attended"),"Yes","No"))</f>
        <v/>
      </c>
      <c r="R8" s="7" t="inlineStr">
        <is>
          <t>Public safety messaging provided at flags.</t>
        </is>
      </c>
    </row>
    <row r="9">
      <c r="A9" s="2" t="inlineStr">
        <is>
          <t>PAT-2608</t>
        </is>
      </c>
      <c r="B9" s="27" t="n">
        <v>46089</v>
      </c>
      <c r="C9" s="4">
        <f>IF(B9="","",INDEX('Lists &amp; Instructions'!$H$14:$H$20,WEEKDAY(B9,2)))</f>
        <v/>
      </c>
      <c r="D9" s="2" t="inlineStr">
        <is>
          <t>Orewa</t>
        </is>
      </c>
      <c r="E9" s="28" t="n">
        <v>0.3333333333333333</v>
      </c>
      <c r="F9" s="28" t="n">
        <v>0.7291666666666666</v>
      </c>
      <c r="G9" s="29">
        <f>IF(OR(E9="",F9=""),"",MOD(F9-E9,1)*24)</f>
        <v/>
      </c>
      <c r="H9" s="2" t="inlineStr">
        <is>
          <t>Tama Morgan</t>
        </is>
      </c>
      <c r="I9" s="2" t="inlineStr">
        <is>
          <t>IRB Crew</t>
        </is>
      </c>
      <c r="J9" s="7" t="inlineStr">
        <is>
          <t>IRB Crew Award</t>
        </is>
      </c>
      <c r="K9" s="4">
        <f>IF(H9="","",IFERROR(VLOOKUP(H9,'Lists &amp; Instructions'!$A$14:$D$23,4,FALSE),"Check member"))</f>
        <v/>
      </c>
      <c r="L9" s="2" t="inlineStr">
        <is>
          <t>SLSC-2608</t>
        </is>
      </c>
      <c r="M9" s="8" t="inlineStr">
        <is>
          <t>027 881 4026</t>
        </is>
      </c>
      <c r="N9" s="2" t="inlineStr">
        <is>
          <t>No</t>
        </is>
      </c>
      <c r="O9" s="2" t="inlineStr">
        <is>
          <t>Attended</t>
        </is>
      </c>
      <c r="P9" s="7" t="inlineStr">
        <is>
          <t>Light northerly wind with manageable surf; patrol boundary stable.</t>
        </is>
      </c>
      <c r="Q9" s="4">
        <f>IF(AND(K9="",O9=""),"",IF(OR(K9&lt;&gt;"Current",O9&lt;&gt;"Attended"),"Yes","No"))</f>
        <v/>
      </c>
      <c r="R9" s="7" t="inlineStr">
        <is>
          <t>Equipment wash-down completed.</t>
        </is>
      </c>
    </row>
    <row r="10">
      <c r="A10" s="2" t="inlineStr">
        <is>
          <t>PAT-2609</t>
        </is>
      </c>
      <c r="B10" s="27" t="n">
        <v>46096</v>
      </c>
      <c r="C10" s="4">
        <f>IF(B10="","",INDEX('Lists &amp; Instructions'!$H$14:$H$20,WEEKDAY(B10,2)))</f>
        <v/>
      </c>
      <c r="D10" s="2" t="inlineStr">
        <is>
          <t>Ocean Beach</t>
        </is>
      </c>
      <c r="E10" s="28" t="n">
        <v>0.375</v>
      </c>
      <c r="F10" s="28" t="n">
        <v>0.6666666666666666</v>
      </c>
      <c r="G10" s="29">
        <f>IF(OR(E10="",F10=""),"",MOD(F10-E10,1)*24)</f>
        <v/>
      </c>
      <c r="H10" s="2" t="inlineStr">
        <is>
          <t>Emma Clarke</t>
        </is>
      </c>
      <c r="I10" s="2" t="inlineStr">
        <is>
          <t>Patrol Support</t>
        </is>
      </c>
      <c r="J10" s="7" t="inlineStr">
        <is>
          <t>First Aid Certificate</t>
        </is>
      </c>
      <c r="K10" s="4">
        <f>IF(H10="","",IFERROR(VLOOKUP(H10,'Lists &amp; Instructions'!$A$14:$D$23,4,FALSE),"Check member"))</f>
        <v/>
      </c>
      <c r="L10" s="2" t="inlineStr">
        <is>
          <t>SLSC-2609</t>
        </is>
      </c>
      <c r="M10" s="8" t="inlineStr">
        <is>
          <t>022 403 9861</t>
        </is>
      </c>
      <c r="N10" s="2" t="inlineStr">
        <is>
          <t>No</t>
        </is>
      </c>
      <c r="O10" s="2" t="inlineStr">
        <is>
          <t>Attended</t>
        </is>
      </c>
      <c r="P10" s="7" t="inlineStr">
        <is>
          <t>Variable cloud and low surf; beach attendance steady.</t>
        </is>
      </c>
      <c r="Q10" s="4">
        <f>IF(AND(K10="",O10=""),"",IF(OR(K10&lt;&gt;"Current",O10&lt;&gt;"Attended"),"Yes","No"))</f>
        <v/>
      </c>
      <c r="R10" s="7" t="inlineStr">
        <is>
          <t>First aid kit checked.</t>
        </is>
      </c>
    </row>
    <row r="11">
      <c r="A11" s="2" t="inlineStr">
        <is>
          <t>PAT-2610</t>
        </is>
      </c>
      <c r="B11" s="27" t="n">
        <v>46103</v>
      </c>
      <c r="C11" s="4">
        <f>IF(B11="","",INDEX('Lists &amp; Instructions'!$H$14:$H$20,WEEKDAY(B11,2)))</f>
        <v/>
      </c>
      <c r="D11" s="2" t="inlineStr">
        <is>
          <t>Tahunanui</t>
        </is>
      </c>
      <c r="E11" s="28" t="n">
        <v>0.4166666666666667</v>
      </c>
      <c r="F11" s="28" t="n">
        <v>0.75</v>
      </c>
      <c r="G11" s="29">
        <f>IF(OR(E11="",F11=""),"",MOD(F11-E11,1)*24)</f>
        <v/>
      </c>
      <c r="H11" s="2" t="inlineStr">
        <is>
          <t>Ngaire Williams</t>
        </is>
      </c>
      <c r="I11" s="2" t="inlineStr">
        <is>
          <t>Patrol Captain</t>
        </is>
      </c>
      <c r="J11" s="7" t="inlineStr">
        <is>
          <t>Surf Lifeguard Award</t>
        </is>
      </c>
      <c r="K11" s="4">
        <f>IF(H11="","",IFERROR(VLOOKUP(H11,'Lists &amp; Instructions'!$A$14:$D$23,4,FALSE),"Check member"))</f>
        <v/>
      </c>
      <c r="L11" s="2" t="inlineStr">
        <is>
          <t>SLSC-2610</t>
        </is>
      </c>
      <c r="M11" s="8" t="inlineStr">
        <is>
          <t>021 693 5172</t>
        </is>
      </c>
      <c r="N11" s="2" t="inlineStr">
        <is>
          <t>Yes</t>
        </is>
      </c>
      <c r="O11" s="2" t="inlineStr">
        <is>
          <t>Attended</t>
        </is>
      </c>
      <c r="P11" s="7" t="inlineStr">
        <is>
          <t>Sunny conditions with moderate surf and a busy swimming area.</t>
        </is>
      </c>
      <c r="Q11" s="4">
        <f>IF(AND(K11="",O11=""),"",IF(OR(K11&lt;&gt;"Current",O11&lt;&gt;"Attended"),"Yes","No"))</f>
        <v/>
      </c>
      <c r="R11" s="7" t="inlineStr">
        <is>
          <t>Patrol debrief completed.</t>
        </is>
      </c>
    </row>
    <row r="12">
      <c r="A12" s="2" t="n"/>
      <c r="B12" s="27" t="n"/>
      <c r="C12" s="4">
        <f>IF(B12="","",INDEX('Lists &amp; Instructions'!$H$14:$H$20,WEEKDAY(B12,2)))</f>
        <v/>
      </c>
      <c r="D12" s="2" t="n"/>
      <c r="E12" s="28" t="n"/>
      <c r="F12" s="28" t="n"/>
      <c r="G12" s="29">
        <f>IF(OR(E12="",F12=""),"",MOD(F12-E12,1)*24)</f>
        <v/>
      </c>
      <c r="H12" s="2" t="n"/>
      <c r="I12" s="2" t="n"/>
      <c r="J12" s="7" t="n"/>
      <c r="K12" s="4">
        <f>IF(H12="","",IFERROR(VLOOKUP(H12,'Lists &amp; Instructions'!$A$14:$D$23,4,FALSE),"Check member"))</f>
        <v/>
      </c>
      <c r="L12" s="2" t="n"/>
      <c r="M12" s="8" t="n"/>
      <c r="N12" s="2" t="n"/>
      <c r="O12" s="2" t="n"/>
      <c r="P12" s="7" t="n"/>
      <c r="Q12" s="4">
        <f>IF(AND(K12="",O12=""),"",IF(OR(K12&lt;&gt;"Current",O12&lt;&gt;"Attended"),"Yes","No"))</f>
        <v/>
      </c>
      <c r="R12" s="7" t="n"/>
    </row>
    <row r="13">
      <c r="A13" s="2" t="n"/>
      <c r="B13" s="27" t="n"/>
      <c r="C13" s="4">
        <f>IF(B13="","",INDEX('Lists &amp; Instructions'!$H$14:$H$20,WEEKDAY(B13,2)))</f>
        <v/>
      </c>
      <c r="D13" s="2" t="n"/>
      <c r="E13" s="28" t="n"/>
      <c r="F13" s="28" t="n"/>
      <c r="G13" s="29">
        <f>IF(OR(E13="",F13=""),"",MOD(F13-E13,1)*24)</f>
        <v/>
      </c>
      <c r="H13" s="2" t="n"/>
      <c r="I13" s="2" t="n"/>
      <c r="J13" s="7" t="n"/>
      <c r="K13" s="4">
        <f>IF(H13="","",IFERROR(VLOOKUP(H13,'Lists &amp; Instructions'!$A$14:$D$23,4,FALSE),"Check member"))</f>
        <v/>
      </c>
      <c r="L13" s="2" t="n"/>
      <c r="M13" s="8" t="n"/>
      <c r="N13" s="2" t="n"/>
      <c r="O13" s="2" t="n"/>
      <c r="P13" s="7" t="n"/>
      <c r="Q13" s="4">
        <f>IF(AND(K13="",O13=""),"",IF(OR(K13&lt;&gt;"Current",O13&lt;&gt;"Attended"),"Yes","No"))</f>
        <v/>
      </c>
      <c r="R13" s="7" t="n"/>
    </row>
    <row r="14">
      <c r="A14" s="2" t="n"/>
      <c r="B14" s="27" t="n"/>
      <c r="C14" s="4">
        <f>IF(B14="","",INDEX('Lists &amp; Instructions'!$H$14:$H$20,WEEKDAY(B14,2)))</f>
        <v/>
      </c>
      <c r="D14" s="2" t="n"/>
      <c r="E14" s="28" t="n"/>
      <c r="F14" s="28" t="n"/>
      <c r="G14" s="29">
        <f>IF(OR(E14="",F14=""),"",MOD(F14-E14,1)*24)</f>
        <v/>
      </c>
      <c r="H14" s="2" t="n"/>
      <c r="I14" s="2" t="n"/>
      <c r="J14" s="7" t="n"/>
      <c r="K14" s="4">
        <f>IF(H14="","",IFERROR(VLOOKUP(H14,'Lists &amp; Instructions'!$A$14:$D$23,4,FALSE),"Check member"))</f>
        <v/>
      </c>
      <c r="L14" s="2" t="n"/>
      <c r="M14" s="8" t="n"/>
      <c r="N14" s="2" t="n"/>
      <c r="O14" s="2" t="n"/>
      <c r="P14" s="7" t="n"/>
      <c r="Q14" s="4">
        <f>IF(AND(K14="",O14=""),"",IF(OR(K14&lt;&gt;"Current",O14&lt;&gt;"Attended"),"Yes","No"))</f>
        <v/>
      </c>
      <c r="R14" s="7" t="n"/>
    </row>
    <row r="15">
      <c r="A15" s="2" t="n"/>
      <c r="B15" s="27" t="n"/>
      <c r="C15" s="4">
        <f>IF(B15="","",INDEX('Lists &amp; Instructions'!$H$14:$H$20,WEEKDAY(B15,2)))</f>
        <v/>
      </c>
      <c r="D15" s="2" t="n"/>
      <c r="E15" s="28" t="n"/>
      <c r="F15" s="28" t="n"/>
      <c r="G15" s="29">
        <f>IF(OR(E15="",F15=""),"",MOD(F15-E15,1)*24)</f>
        <v/>
      </c>
      <c r="H15" s="2" t="n"/>
      <c r="I15" s="2" t="n"/>
      <c r="J15" s="7" t="n"/>
      <c r="K15" s="4">
        <f>IF(H15="","",IFERROR(VLOOKUP(H15,'Lists &amp; Instructions'!$A$14:$D$23,4,FALSE),"Check member"))</f>
        <v/>
      </c>
      <c r="L15" s="2" t="n"/>
      <c r="M15" s="8" t="n"/>
      <c r="N15" s="2" t="n"/>
      <c r="O15" s="2" t="n"/>
      <c r="P15" s="7" t="n"/>
      <c r="Q15" s="4">
        <f>IF(AND(K15="",O15=""),"",IF(OR(K15&lt;&gt;"Current",O15&lt;&gt;"Attended"),"Yes","No"))</f>
        <v/>
      </c>
      <c r="R15" s="7" t="n"/>
    </row>
    <row r="16">
      <c r="A16" s="2" t="n"/>
      <c r="B16" s="27" t="n"/>
      <c r="C16" s="4">
        <f>IF(B16="","",INDEX('Lists &amp; Instructions'!$H$14:$H$20,WEEKDAY(B16,2)))</f>
        <v/>
      </c>
      <c r="D16" s="2" t="n"/>
      <c r="E16" s="28" t="n"/>
      <c r="F16" s="28" t="n"/>
      <c r="G16" s="29">
        <f>IF(OR(E16="",F16=""),"",MOD(F16-E16,1)*24)</f>
        <v/>
      </c>
      <c r="H16" s="2" t="n"/>
      <c r="I16" s="2" t="n"/>
      <c r="J16" s="7" t="n"/>
      <c r="K16" s="4">
        <f>IF(H16="","",IFERROR(VLOOKUP(H16,'Lists &amp; Instructions'!$A$14:$D$23,4,FALSE),"Check member"))</f>
        <v/>
      </c>
      <c r="L16" s="2" t="n"/>
      <c r="M16" s="8" t="n"/>
      <c r="N16" s="2" t="n"/>
      <c r="O16" s="2" t="n"/>
      <c r="P16" s="7" t="n"/>
      <c r="Q16" s="4">
        <f>IF(AND(K16="",O16=""),"",IF(OR(K16&lt;&gt;"Current",O16&lt;&gt;"Attended"),"Yes","No"))</f>
        <v/>
      </c>
      <c r="R16" s="7" t="n"/>
    </row>
    <row r="17">
      <c r="A17" s="2" t="n"/>
      <c r="B17" s="27" t="n"/>
      <c r="C17" s="4">
        <f>IF(B17="","",INDEX('Lists &amp; Instructions'!$H$14:$H$20,WEEKDAY(B17,2)))</f>
        <v/>
      </c>
      <c r="D17" s="2" t="n"/>
      <c r="E17" s="28" t="n"/>
      <c r="F17" s="28" t="n"/>
      <c r="G17" s="29">
        <f>IF(OR(E17="",F17=""),"",MOD(F17-E17,1)*24)</f>
        <v/>
      </c>
      <c r="H17" s="2" t="n"/>
      <c r="I17" s="2" t="n"/>
      <c r="J17" s="7" t="n"/>
      <c r="K17" s="4">
        <f>IF(H17="","",IFERROR(VLOOKUP(H17,'Lists &amp; Instructions'!$A$14:$D$23,4,FALSE),"Check member"))</f>
        <v/>
      </c>
      <c r="L17" s="2" t="n"/>
      <c r="M17" s="8" t="n"/>
      <c r="N17" s="2" t="n"/>
      <c r="O17" s="2" t="n"/>
      <c r="P17" s="7" t="n"/>
      <c r="Q17" s="4">
        <f>IF(AND(K17="",O17=""),"",IF(OR(K17&lt;&gt;"Current",O17&lt;&gt;"Attended"),"Yes","No"))</f>
        <v/>
      </c>
      <c r="R17" s="7" t="n"/>
    </row>
    <row r="18">
      <c r="A18" s="2" t="n"/>
      <c r="B18" s="27" t="n"/>
      <c r="C18" s="4">
        <f>IF(B18="","",INDEX('Lists &amp; Instructions'!$H$14:$H$20,WEEKDAY(B18,2)))</f>
        <v/>
      </c>
      <c r="D18" s="2" t="n"/>
      <c r="E18" s="28" t="n"/>
      <c r="F18" s="28" t="n"/>
      <c r="G18" s="29">
        <f>IF(OR(E18="",F18=""),"",MOD(F18-E18,1)*24)</f>
        <v/>
      </c>
      <c r="H18" s="2" t="n"/>
      <c r="I18" s="2" t="n"/>
      <c r="J18" s="7" t="n"/>
      <c r="K18" s="4">
        <f>IF(H18="","",IFERROR(VLOOKUP(H18,'Lists &amp; Instructions'!$A$14:$D$23,4,FALSE),"Check member"))</f>
        <v/>
      </c>
      <c r="L18" s="2" t="n"/>
      <c r="M18" s="8" t="n"/>
      <c r="N18" s="2" t="n"/>
      <c r="O18" s="2" t="n"/>
      <c r="P18" s="7" t="n"/>
      <c r="Q18" s="4">
        <f>IF(AND(K18="",O18=""),"",IF(OR(K18&lt;&gt;"Current",O18&lt;&gt;"Attended"),"Yes","No"))</f>
        <v/>
      </c>
      <c r="R18" s="7" t="n"/>
    </row>
    <row r="19">
      <c r="A19" s="2" t="n"/>
      <c r="B19" s="27" t="n"/>
      <c r="C19" s="4">
        <f>IF(B19="","",INDEX('Lists &amp; Instructions'!$H$14:$H$20,WEEKDAY(B19,2)))</f>
        <v/>
      </c>
      <c r="D19" s="2" t="n"/>
      <c r="E19" s="28" t="n"/>
      <c r="F19" s="28" t="n"/>
      <c r="G19" s="29">
        <f>IF(OR(E19="",F19=""),"",MOD(F19-E19,1)*24)</f>
        <v/>
      </c>
      <c r="H19" s="2" t="n"/>
      <c r="I19" s="2" t="n"/>
      <c r="J19" s="7" t="n"/>
      <c r="K19" s="4">
        <f>IF(H19="","",IFERROR(VLOOKUP(H19,'Lists &amp; Instructions'!$A$14:$D$23,4,FALSE),"Check member"))</f>
        <v/>
      </c>
      <c r="L19" s="2" t="n"/>
      <c r="M19" s="8" t="n"/>
      <c r="N19" s="2" t="n"/>
      <c r="O19" s="2" t="n"/>
      <c r="P19" s="7" t="n"/>
      <c r="Q19" s="4">
        <f>IF(AND(K19="",O19=""),"",IF(OR(K19&lt;&gt;"Current",O19&lt;&gt;"Attended"),"Yes","No"))</f>
        <v/>
      </c>
      <c r="R19" s="7" t="n"/>
    </row>
    <row r="20">
      <c r="A20" s="2" t="n"/>
      <c r="B20" s="27" t="n"/>
      <c r="C20" s="4">
        <f>IF(B20="","",INDEX('Lists &amp; Instructions'!$H$14:$H$20,WEEKDAY(B20,2)))</f>
        <v/>
      </c>
      <c r="D20" s="2" t="n"/>
      <c r="E20" s="28" t="n"/>
      <c r="F20" s="28" t="n"/>
      <c r="G20" s="29">
        <f>IF(OR(E20="",F20=""),"",MOD(F20-E20,1)*24)</f>
        <v/>
      </c>
      <c r="H20" s="2" t="n"/>
      <c r="I20" s="2" t="n"/>
      <c r="J20" s="7" t="n"/>
      <c r="K20" s="4">
        <f>IF(H20="","",IFERROR(VLOOKUP(H20,'Lists &amp; Instructions'!$A$14:$D$23,4,FALSE),"Check member"))</f>
        <v/>
      </c>
      <c r="L20" s="2" t="n"/>
      <c r="M20" s="8" t="n"/>
      <c r="N20" s="2" t="n"/>
      <c r="O20" s="2" t="n"/>
      <c r="P20" s="7" t="n"/>
      <c r="Q20" s="4">
        <f>IF(AND(K20="",O20=""),"",IF(OR(K20&lt;&gt;"Current",O20&lt;&gt;"Attended"),"Yes","No"))</f>
        <v/>
      </c>
      <c r="R20" s="7" t="n"/>
    </row>
    <row r="21">
      <c r="A21" s="2" t="n"/>
      <c r="B21" s="27" t="n"/>
      <c r="C21" s="4">
        <f>IF(B21="","",INDEX('Lists &amp; Instructions'!$H$14:$H$20,WEEKDAY(B21,2)))</f>
        <v/>
      </c>
      <c r="D21" s="2" t="n"/>
      <c r="E21" s="28" t="n"/>
      <c r="F21" s="28" t="n"/>
      <c r="G21" s="29">
        <f>IF(OR(E21="",F21=""),"",MOD(F21-E21,1)*24)</f>
        <v/>
      </c>
      <c r="H21" s="2" t="n"/>
      <c r="I21" s="2" t="n"/>
      <c r="J21" s="7" t="n"/>
      <c r="K21" s="4">
        <f>IF(H21="","",IFERROR(VLOOKUP(H21,'Lists &amp; Instructions'!$A$14:$D$23,4,FALSE),"Check member"))</f>
        <v/>
      </c>
      <c r="L21" s="2" t="n"/>
      <c r="M21" s="8" t="n"/>
      <c r="N21" s="2" t="n"/>
      <c r="O21" s="2" t="n"/>
      <c r="P21" s="7" t="n"/>
      <c r="Q21" s="4">
        <f>IF(AND(K21="",O21=""),"",IF(OR(K21&lt;&gt;"Current",O21&lt;&gt;"Attended"),"Yes","No"))</f>
        <v/>
      </c>
      <c r="R21" s="7" t="n"/>
    </row>
    <row r="22">
      <c r="A22" s="2" t="n"/>
      <c r="B22" s="27" t="n"/>
      <c r="C22" s="4">
        <f>IF(B22="","",INDEX('Lists &amp; Instructions'!$H$14:$H$20,WEEKDAY(B22,2)))</f>
        <v/>
      </c>
      <c r="D22" s="2" t="n"/>
      <c r="E22" s="28" t="n"/>
      <c r="F22" s="28" t="n"/>
      <c r="G22" s="29">
        <f>IF(OR(E22="",F22=""),"",MOD(F22-E22,1)*24)</f>
        <v/>
      </c>
      <c r="H22" s="2" t="n"/>
      <c r="I22" s="2" t="n"/>
      <c r="J22" s="7" t="n"/>
      <c r="K22" s="4">
        <f>IF(H22="","",IFERROR(VLOOKUP(H22,'Lists &amp; Instructions'!$A$14:$D$23,4,FALSE),"Check member"))</f>
        <v/>
      </c>
      <c r="L22" s="2" t="n"/>
      <c r="M22" s="8" t="n"/>
      <c r="N22" s="2" t="n"/>
      <c r="O22" s="2" t="n"/>
      <c r="P22" s="7" t="n"/>
      <c r="Q22" s="4">
        <f>IF(AND(K22="",O22=""),"",IF(OR(K22&lt;&gt;"Current",O22&lt;&gt;"Attended"),"Yes","No"))</f>
        <v/>
      </c>
      <c r="R22" s="7" t="n"/>
    </row>
    <row r="23">
      <c r="A23" s="2" t="n"/>
      <c r="B23" s="27" t="n"/>
      <c r="C23" s="4">
        <f>IF(B23="","",INDEX('Lists &amp; Instructions'!$H$14:$H$20,WEEKDAY(B23,2)))</f>
        <v/>
      </c>
      <c r="D23" s="2" t="n"/>
      <c r="E23" s="28" t="n"/>
      <c r="F23" s="28" t="n"/>
      <c r="G23" s="29">
        <f>IF(OR(E23="",F23=""),"",MOD(F23-E23,1)*24)</f>
        <v/>
      </c>
      <c r="H23" s="2" t="n"/>
      <c r="I23" s="2" t="n"/>
      <c r="J23" s="7" t="n"/>
      <c r="K23" s="4">
        <f>IF(H23="","",IFERROR(VLOOKUP(H23,'Lists &amp; Instructions'!$A$14:$D$23,4,FALSE),"Check member"))</f>
        <v/>
      </c>
      <c r="L23" s="2" t="n"/>
      <c r="M23" s="8" t="n"/>
      <c r="N23" s="2" t="n"/>
      <c r="O23" s="2" t="n"/>
      <c r="P23" s="7" t="n"/>
      <c r="Q23" s="4">
        <f>IF(AND(K23="",O23=""),"",IF(OR(K23&lt;&gt;"Current",O23&lt;&gt;"Attended"),"Yes","No"))</f>
        <v/>
      </c>
      <c r="R23" s="7" t="n"/>
    </row>
    <row r="24">
      <c r="A24" s="2" t="n"/>
      <c r="B24" s="27" t="n"/>
      <c r="C24" s="4">
        <f>IF(B24="","",INDEX('Lists &amp; Instructions'!$H$14:$H$20,WEEKDAY(B24,2)))</f>
        <v/>
      </c>
      <c r="D24" s="2" t="n"/>
      <c r="E24" s="28" t="n"/>
      <c r="F24" s="28" t="n"/>
      <c r="G24" s="29">
        <f>IF(OR(E24="",F24=""),"",MOD(F24-E24,1)*24)</f>
        <v/>
      </c>
      <c r="H24" s="2" t="n"/>
      <c r="I24" s="2" t="n"/>
      <c r="J24" s="7" t="n"/>
      <c r="K24" s="4">
        <f>IF(H24="","",IFERROR(VLOOKUP(H24,'Lists &amp; Instructions'!$A$14:$D$23,4,FALSE),"Check member"))</f>
        <v/>
      </c>
      <c r="L24" s="2" t="n"/>
      <c r="M24" s="8" t="n"/>
      <c r="N24" s="2" t="n"/>
      <c r="O24" s="2" t="n"/>
      <c r="P24" s="7" t="n"/>
      <c r="Q24" s="4">
        <f>IF(AND(K24="",O24=""),"",IF(OR(K24&lt;&gt;"Current",O24&lt;&gt;"Attended"),"Yes","No"))</f>
        <v/>
      </c>
      <c r="R24" s="7" t="n"/>
    </row>
    <row r="25">
      <c r="A25" s="2" t="n"/>
      <c r="B25" s="27" t="n"/>
      <c r="C25" s="4">
        <f>IF(B25="","",INDEX('Lists &amp; Instructions'!$H$14:$H$20,WEEKDAY(B25,2)))</f>
        <v/>
      </c>
      <c r="D25" s="2" t="n"/>
      <c r="E25" s="28" t="n"/>
      <c r="F25" s="28" t="n"/>
      <c r="G25" s="29">
        <f>IF(OR(E25="",F25=""),"",MOD(F25-E25,1)*24)</f>
        <v/>
      </c>
      <c r="H25" s="2" t="n"/>
      <c r="I25" s="2" t="n"/>
      <c r="J25" s="7" t="n"/>
      <c r="K25" s="4">
        <f>IF(H25="","",IFERROR(VLOOKUP(H25,'Lists &amp; Instructions'!$A$14:$D$23,4,FALSE),"Check member"))</f>
        <v/>
      </c>
      <c r="L25" s="2" t="n"/>
      <c r="M25" s="8" t="n"/>
      <c r="N25" s="2" t="n"/>
      <c r="O25" s="2" t="n"/>
      <c r="P25" s="7" t="n"/>
      <c r="Q25" s="4">
        <f>IF(AND(K25="",O25=""),"",IF(OR(K25&lt;&gt;"Current",O25&lt;&gt;"Attended"),"Yes","No"))</f>
        <v/>
      </c>
      <c r="R25" s="7" t="n"/>
    </row>
    <row r="26">
      <c r="A26" s="2" t="n"/>
      <c r="B26" s="27" t="n"/>
      <c r="C26" s="4">
        <f>IF(B26="","",INDEX('Lists &amp; Instructions'!$H$14:$H$20,WEEKDAY(B26,2)))</f>
        <v/>
      </c>
      <c r="D26" s="2" t="n"/>
      <c r="E26" s="28" t="n"/>
      <c r="F26" s="28" t="n"/>
      <c r="G26" s="29">
        <f>IF(OR(E26="",F26=""),"",MOD(F26-E26,1)*24)</f>
        <v/>
      </c>
      <c r="H26" s="2" t="n"/>
      <c r="I26" s="2" t="n"/>
      <c r="J26" s="7" t="n"/>
      <c r="K26" s="4">
        <f>IF(H26="","",IFERROR(VLOOKUP(H26,'Lists &amp; Instructions'!$A$14:$D$23,4,FALSE),"Check member"))</f>
        <v/>
      </c>
      <c r="L26" s="2" t="n"/>
      <c r="M26" s="8" t="n"/>
      <c r="N26" s="2" t="n"/>
      <c r="O26" s="2" t="n"/>
      <c r="P26" s="7" t="n"/>
      <c r="Q26" s="4">
        <f>IF(AND(K26="",O26=""),"",IF(OR(K26&lt;&gt;"Current",O26&lt;&gt;"Attended"),"Yes","No"))</f>
        <v/>
      </c>
      <c r="R26" s="7" t="n"/>
    </row>
    <row r="27">
      <c r="A27" s="2" t="n"/>
      <c r="B27" s="27" t="n"/>
      <c r="C27" s="4">
        <f>IF(B27="","",INDEX('Lists &amp; Instructions'!$H$14:$H$20,WEEKDAY(B27,2)))</f>
        <v/>
      </c>
      <c r="D27" s="2" t="n"/>
      <c r="E27" s="28" t="n"/>
      <c r="F27" s="28" t="n"/>
      <c r="G27" s="29">
        <f>IF(OR(E27="",F27=""),"",MOD(F27-E27,1)*24)</f>
        <v/>
      </c>
      <c r="H27" s="2" t="n"/>
      <c r="I27" s="2" t="n"/>
      <c r="J27" s="7" t="n"/>
      <c r="K27" s="4">
        <f>IF(H27="","",IFERROR(VLOOKUP(H27,'Lists &amp; Instructions'!$A$14:$D$23,4,FALSE),"Check member"))</f>
        <v/>
      </c>
      <c r="L27" s="2" t="n"/>
      <c r="M27" s="8" t="n"/>
      <c r="N27" s="2" t="n"/>
      <c r="O27" s="2" t="n"/>
      <c r="P27" s="7" t="n"/>
      <c r="Q27" s="4">
        <f>IF(AND(K27="",O27=""),"",IF(OR(K27&lt;&gt;"Current",O27&lt;&gt;"Attended"),"Yes","No"))</f>
        <v/>
      </c>
      <c r="R27" s="7" t="n"/>
    </row>
    <row r="28">
      <c r="A28" s="2" t="n"/>
      <c r="B28" s="27" t="n"/>
      <c r="C28" s="4">
        <f>IF(B28="","",INDEX('Lists &amp; Instructions'!$H$14:$H$20,WEEKDAY(B28,2)))</f>
        <v/>
      </c>
      <c r="D28" s="2" t="n"/>
      <c r="E28" s="28" t="n"/>
      <c r="F28" s="28" t="n"/>
      <c r="G28" s="29">
        <f>IF(OR(E28="",F28=""),"",MOD(F28-E28,1)*24)</f>
        <v/>
      </c>
      <c r="H28" s="2" t="n"/>
      <c r="I28" s="2" t="n"/>
      <c r="J28" s="7" t="n"/>
      <c r="K28" s="4">
        <f>IF(H28="","",IFERROR(VLOOKUP(H28,'Lists &amp; Instructions'!$A$14:$D$23,4,FALSE),"Check member"))</f>
        <v/>
      </c>
      <c r="L28" s="2" t="n"/>
      <c r="M28" s="8" t="n"/>
      <c r="N28" s="2" t="n"/>
      <c r="O28" s="2" t="n"/>
      <c r="P28" s="7" t="n"/>
      <c r="Q28" s="4">
        <f>IF(AND(K28="",O28=""),"",IF(OR(K28&lt;&gt;"Current",O28&lt;&gt;"Attended"),"Yes","No"))</f>
        <v/>
      </c>
      <c r="R28" s="7" t="n"/>
    </row>
    <row r="29">
      <c r="A29" s="2" t="n"/>
      <c r="B29" s="27" t="n"/>
      <c r="C29" s="4">
        <f>IF(B29="","",INDEX('Lists &amp; Instructions'!$H$14:$H$20,WEEKDAY(B29,2)))</f>
        <v/>
      </c>
      <c r="D29" s="2" t="n"/>
      <c r="E29" s="28" t="n"/>
      <c r="F29" s="28" t="n"/>
      <c r="G29" s="29">
        <f>IF(OR(E29="",F29=""),"",MOD(F29-E29,1)*24)</f>
        <v/>
      </c>
      <c r="H29" s="2" t="n"/>
      <c r="I29" s="2" t="n"/>
      <c r="J29" s="7" t="n"/>
      <c r="K29" s="4">
        <f>IF(H29="","",IFERROR(VLOOKUP(H29,'Lists &amp; Instructions'!$A$14:$D$23,4,FALSE),"Check member"))</f>
        <v/>
      </c>
      <c r="L29" s="2" t="n"/>
      <c r="M29" s="8" t="n"/>
      <c r="N29" s="2" t="n"/>
      <c r="O29" s="2" t="n"/>
      <c r="P29" s="7" t="n"/>
      <c r="Q29" s="4">
        <f>IF(AND(K29="",O29=""),"",IF(OR(K29&lt;&gt;"Current",O29&lt;&gt;"Attended"),"Yes","No"))</f>
        <v/>
      </c>
      <c r="R29" s="7" t="n"/>
    </row>
    <row r="30">
      <c r="A30" s="2" t="n"/>
      <c r="B30" s="27" t="n"/>
      <c r="C30" s="4">
        <f>IF(B30="","",INDEX('Lists &amp; Instructions'!$H$14:$H$20,WEEKDAY(B30,2)))</f>
        <v/>
      </c>
      <c r="D30" s="2" t="n"/>
      <c r="E30" s="28" t="n"/>
      <c r="F30" s="28" t="n"/>
      <c r="G30" s="29">
        <f>IF(OR(E30="",F30=""),"",MOD(F30-E30,1)*24)</f>
        <v/>
      </c>
      <c r="H30" s="2" t="n"/>
      <c r="I30" s="2" t="n"/>
      <c r="J30" s="7" t="n"/>
      <c r="K30" s="4">
        <f>IF(H30="","",IFERROR(VLOOKUP(H30,'Lists &amp; Instructions'!$A$14:$D$23,4,FALSE),"Check member"))</f>
        <v/>
      </c>
      <c r="L30" s="2" t="n"/>
      <c r="M30" s="8" t="n"/>
      <c r="N30" s="2" t="n"/>
      <c r="O30" s="2" t="n"/>
      <c r="P30" s="7" t="n"/>
      <c r="Q30" s="4">
        <f>IF(AND(K30="",O30=""),"",IF(OR(K30&lt;&gt;"Current",O30&lt;&gt;"Attended"),"Yes","No"))</f>
        <v/>
      </c>
      <c r="R30" s="7" t="n"/>
    </row>
    <row r="31">
      <c r="A31" s="2" t="n"/>
      <c r="B31" s="27" t="n"/>
      <c r="C31" s="4">
        <f>IF(B31="","",INDEX('Lists &amp; Instructions'!$H$14:$H$20,WEEKDAY(B31,2)))</f>
        <v/>
      </c>
      <c r="D31" s="2" t="n"/>
      <c r="E31" s="28" t="n"/>
      <c r="F31" s="28" t="n"/>
      <c r="G31" s="29">
        <f>IF(OR(E31="",F31=""),"",MOD(F31-E31,1)*24)</f>
        <v/>
      </c>
      <c r="H31" s="2" t="n"/>
      <c r="I31" s="2" t="n"/>
      <c r="J31" s="7" t="n"/>
      <c r="K31" s="4">
        <f>IF(H31="","",IFERROR(VLOOKUP(H31,'Lists &amp; Instructions'!$A$14:$D$23,4,FALSE),"Check member"))</f>
        <v/>
      </c>
      <c r="L31" s="2" t="n"/>
      <c r="M31" s="8" t="n"/>
      <c r="N31" s="2" t="n"/>
      <c r="O31" s="2" t="n"/>
      <c r="P31" s="7" t="n"/>
      <c r="Q31" s="4">
        <f>IF(AND(K31="",O31=""),"",IF(OR(K31&lt;&gt;"Current",O31&lt;&gt;"Attended"),"Yes","No"))</f>
        <v/>
      </c>
      <c r="R31" s="7" t="n"/>
    </row>
    <row r="32">
      <c r="A32" s="2" t="n"/>
      <c r="B32" s="27" t="n"/>
      <c r="C32" s="4">
        <f>IF(B32="","",INDEX('Lists &amp; Instructions'!$H$14:$H$20,WEEKDAY(B32,2)))</f>
        <v/>
      </c>
      <c r="D32" s="2" t="n"/>
      <c r="E32" s="28" t="n"/>
      <c r="F32" s="28" t="n"/>
      <c r="G32" s="29">
        <f>IF(OR(E32="",F32=""),"",MOD(F32-E32,1)*24)</f>
        <v/>
      </c>
      <c r="H32" s="2" t="n"/>
      <c r="I32" s="2" t="n"/>
      <c r="J32" s="7" t="n"/>
      <c r="K32" s="4">
        <f>IF(H32="","",IFERROR(VLOOKUP(H32,'Lists &amp; Instructions'!$A$14:$D$23,4,FALSE),"Check member"))</f>
        <v/>
      </c>
      <c r="L32" s="2" t="n"/>
      <c r="M32" s="8" t="n"/>
      <c r="N32" s="2" t="n"/>
      <c r="O32" s="2" t="n"/>
      <c r="P32" s="7" t="n"/>
      <c r="Q32" s="4">
        <f>IF(AND(K32="",O32=""),"",IF(OR(K32&lt;&gt;"Current",O32&lt;&gt;"Attended"),"Yes","No"))</f>
        <v/>
      </c>
      <c r="R32" s="7" t="n"/>
    </row>
    <row r="33">
      <c r="A33" s="2" t="n"/>
      <c r="B33" s="27" t="n"/>
      <c r="C33" s="4">
        <f>IF(B33="","",INDEX('Lists &amp; Instructions'!$H$14:$H$20,WEEKDAY(B33,2)))</f>
        <v/>
      </c>
      <c r="D33" s="2" t="n"/>
      <c r="E33" s="28" t="n"/>
      <c r="F33" s="28" t="n"/>
      <c r="G33" s="29">
        <f>IF(OR(E33="",F33=""),"",MOD(F33-E33,1)*24)</f>
        <v/>
      </c>
      <c r="H33" s="2" t="n"/>
      <c r="I33" s="2" t="n"/>
      <c r="J33" s="7" t="n"/>
      <c r="K33" s="4">
        <f>IF(H33="","",IFERROR(VLOOKUP(H33,'Lists &amp; Instructions'!$A$14:$D$23,4,FALSE),"Check member"))</f>
        <v/>
      </c>
      <c r="L33" s="2" t="n"/>
      <c r="M33" s="8" t="n"/>
      <c r="N33" s="2" t="n"/>
      <c r="O33" s="2" t="n"/>
      <c r="P33" s="7" t="n"/>
      <c r="Q33" s="4">
        <f>IF(AND(K33="",O33=""),"",IF(OR(K33&lt;&gt;"Current",O33&lt;&gt;"Attended"),"Yes","No"))</f>
        <v/>
      </c>
      <c r="R33" s="7" t="n"/>
    </row>
    <row r="34">
      <c r="A34" s="2" t="n"/>
      <c r="B34" s="27" t="n"/>
      <c r="C34" s="4">
        <f>IF(B34="","",INDEX('Lists &amp; Instructions'!$H$14:$H$20,WEEKDAY(B34,2)))</f>
        <v/>
      </c>
      <c r="D34" s="2" t="n"/>
      <c r="E34" s="28" t="n"/>
      <c r="F34" s="28" t="n"/>
      <c r="G34" s="29">
        <f>IF(OR(E34="",F34=""),"",MOD(F34-E34,1)*24)</f>
        <v/>
      </c>
      <c r="H34" s="2" t="n"/>
      <c r="I34" s="2" t="n"/>
      <c r="J34" s="7" t="n"/>
      <c r="K34" s="4">
        <f>IF(H34="","",IFERROR(VLOOKUP(H34,'Lists &amp; Instructions'!$A$14:$D$23,4,FALSE),"Check member"))</f>
        <v/>
      </c>
      <c r="L34" s="2" t="n"/>
      <c r="M34" s="8" t="n"/>
      <c r="N34" s="2" t="n"/>
      <c r="O34" s="2" t="n"/>
      <c r="P34" s="7" t="n"/>
      <c r="Q34" s="4">
        <f>IF(AND(K34="",O34=""),"",IF(OR(K34&lt;&gt;"Current",O34&lt;&gt;"Attended"),"Yes","No"))</f>
        <v/>
      </c>
      <c r="R34" s="7" t="n"/>
    </row>
    <row r="35">
      <c r="A35" s="2" t="n"/>
      <c r="B35" s="27" t="n"/>
      <c r="C35" s="4">
        <f>IF(B35="","",INDEX('Lists &amp; Instructions'!$H$14:$H$20,WEEKDAY(B35,2)))</f>
        <v/>
      </c>
      <c r="D35" s="2" t="n"/>
      <c r="E35" s="28" t="n"/>
      <c r="F35" s="28" t="n"/>
      <c r="G35" s="29">
        <f>IF(OR(E35="",F35=""),"",MOD(F35-E35,1)*24)</f>
        <v/>
      </c>
      <c r="H35" s="2" t="n"/>
      <c r="I35" s="2" t="n"/>
      <c r="J35" s="7" t="n"/>
      <c r="K35" s="4">
        <f>IF(H35="","",IFERROR(VLOOKUP(H35,'Lists &amp; Instructions'!$A$14:$D$23,4,FALSE),"Check member"))</f>
        <v/>
      </c>
      <c r="L35" s="2" t="n"/>
      <c r="M35" s="8" t="n"/>
      <c r="N35" s="2" t="n"/>
      <c r="O35" s="2" t="n"/>
      <c r="P35" s="7" t="n"/>
      <c r="Q35" s="4">
        <f>IF(AND(K35="",O35=""),"",IF(OR(K35&lt;&gt;"Current",O35&lt;&gt;"Attended"),"Yes","No"))</f>
        <v/>
      </c>
      <c r="R35" s="7" t="n"/>
    </row>
    <row r="36">
      <c r="A36" s="2" t="n"/>
      <c r="B36" s="27" t="n"/>
      <c r="C36" s="4">
        <f>IF(B36="","",INDEX('Lists &amp; Instructions'!$H$14:$H$20,WEEKDAY(B36,2)))</f>
        <v/>
      </c>
      <c r="D36" s="2" t="n"/>
      <c r="E36" s="28" t="n"/>
      <c r="F36" s="28" t="n"/>
      <c r="G36" s="29">
        <f>IF(OR(E36="",F36=""),"",MOD(F36-E36,1)*24)</f>
        <v/>
      </c>
      <c r="H36" s="2" t="n"/>
      <c r="I36" s="2" t="n"/>
      <c r="J36" s="7" t="n"/>
      <c r="K36" s="4">
        <f>IF(H36="","",IFERROR(VLOOKUP(H36,'Lists &amp; Instructions'!$A$14:$D$23,4,FALSE),"Check member"))</f>
        <v/>
      </c>
      <c r="L36" s="2" t="n"/>
      <c r="M36" s="8" t="n"/>
      <c r="N36" s="2" t="n"/>
      <c r="O36" s="2" t="n"/>
      <c r="P36" s="7" t="n"/>
      <c r="Q36" s="4">
        <f>IF(AND(K36="",O36=""),"",IF(OR(K36&lt;&gt;"Current",O36&lt;&gt;"Attended"),"Yes","No"))</f>
        <v/>
      </c>
      <c r="R36" s="7" t="n"/>
    </row>
    <row r="37">
      <c r="A37" s="2" t="n"/>
      <c r="B37" s="27" t="n"/>
      <c r="C37" s="4">
        <f>IF(B37="","",INDEX('Lists &amp; Instructions'!$H$14:$H$20,WEEKDAY(B37,2)))</f>
        <v/>
      </c>
      <c r="D37" s="2" t="n"/>
      <c r="E37" s="28" t="n"/>
      <c r="F37" s="28" t="n"/>
      <c r="G37" s="29">
        <f>IF(OR(E37="",F37=""),"",MOD(F37-E37,1)*24)</f>
        <v/>
      </c>
      <c r="H37" s="2" t="n"/>
      <c r="I37" s="2" t="n"/>
      <c r="J37" s="7" t="n"/>
      <c r="K37" s="4">
        <f>IF(H37="","",IFERROR(VLOOKUP(H37,'Lists &amp; Instructions'!$A$14:$D$23,4,FALSE),"Check member"))</f>
        <v/>
      </c>
      <c r="L37" s="2" t="n"/>
      <c r="M37" s="8" t="n"/>
      <c r="N37" s="2" t="n"/>
      <c r="O37" s="2" t="n"/>
      <c r="P37" s="7" t="n"/>
      <c r="Q37" s="4">
        <f>IF(AND(K37="",O37=""),"",IF(OR(K37&lt;&gt;"Current",O37&lt;&gt;"Attended"),"Yes","No"))</f>
        <v/>
      </c>
      <c r="R37" s="7" t="n"/>
    </row>
    <row r="38">
      <c r="A38" s="2" t="n"/>
      <c r="B38" s="27" t="n"/>
      <c r="C38" s="4">
        <f>IF(B38="","",INDEX('Lists &amp; Instructions'!$H$14:$H$20,WEEKDAY(B38,2)))</f>
        <v/>
      </c>
      <c r="D38" s="2" t="n"/>
      <c r="E38" s="28" t="n"/>
      <c r="F38" s="28" t="n"/>
      <c r="G38" s="29">
        <f>IF(OR(E38="",F38=""),"",MOD(F38-E38,1)*24)</f>
        <v/>
      </c>
      <c r="H38" s="2" t="n"/>
      <c r="I38" s="2" t="n"/>
      <c r="J38" s="7" t="n"/>
      <c r="K38" s="4">
        <f>IF(H38="","",IFERROR(VLOOKUP(H38,'Lists &amp; Instructions'!$A$14:$D$23,4,FALSE),"Check member"))</f>
        <v/>
      </c>
      <c r="L38" s="2" t="n"/>
      <c r="M38" s="8" t="n"/>
      <c r="N38" s="2" t="n"/>
      <c r="O38" s="2" t="n"/>
      <c r="P38" s="7" t="n"/>
      <c r="Q38" s="4">
        <f>IF(AND(K38="",O38=""),"",IF(OR(K38&lt;&gt;"Current",O38&lt;&gt;"Attended"),"Yes","No"))</f>
        <v/>
      </c>
      <c r="R38" s="7" t="n"/>
    </row>
    <row r="39">
      <c r="A39" s="2" t="n"/>
      <c r="B39" s="27" t="n"/>
      <c r="C39" s="4">
        <f>IF(B39="","",INDEX('Lists &amp; Instructions'!$H$14:$H$20,WEEKDAY(B39,2)))</f>
        <v/>
      </c>
      <c r="D39" s="2" t="n"/>
      <c r="E39" s="28" t="n"/>
      <c r="F39" s="28" t="n"/>
      <c r="G39" s="29">
        <f>IF(OR(E39="",F39=""),"",MOD(F39-E39,1)*24)</f>
        <v/>
      </c>
      <c r="H39" s="2" t="n"/>
      <c r="I39" s="2" t="n"/>
      <c r="J39" s="7" t="n"/>
      <c r="K39" s="4">
        <f>IF(H39="","",IFERROR(VLOOKUP(H39,'Lists &amp; Instructions'!$A$14:$D$23,4,FALSE),"Check member"))</f>
        <v/>
      </c>
      <c r="L39" s="2" t="n"/>
      <c r="M39" s="8" t="n"/>
      <c r="N39" s="2" t="n"/>
      <c r="O39" s="2" t="n"/>
      <c r="P39" s="7" t="n"/>
      <c r="Q39" s="4">
        <f>IF(AND(K39="",O39=""),"",IF(OR(K39&lt;&gt;"Current",O39&lt;&gt;"Attended"),"Yes","No"))</f>
        <v/>
      </c>
      <c r="R39" s="7" t="n"/>
    </row>
    <row r="40">
      <c r="A40" s="2" t="n"/>
      <c r="B40" s="27" t="n"/>
      <c r="C40" s="4">
        <f>IF(B40="","",INDEX('Lists &amp; Instructions'!$H$14:$H$20,WEEKDAY(B40,2)))</f>
        <v/>
      </c>
      <c r="D40" s="2" t="n"/>
      <c r="E40" s="28" t="n"/>
      <c r="F40" s="28" t="n"/>
      <c r="G40" s="29">
        <f>IF(OR(E40="",F40=""),"",MOD(F40-E40,1)*24)</f>
        <v/>
      </c>
      <c r="H40" s="2" t="n"/>
      <c r="I40" s="2" t="n"/>
      <c r="J40" s="7" t="n"/>
      <c r="K40" s="4">
        <f>IF(H40="","",IFERROR(VLOOKUP(H40,'Lists &amp; Instructions'!$A$14:$D$23,4,FALSE),"Check member"))</f>
        <v/>
      </c>
      <c r="L40" s="2" t="n"/>
      <c r="M40" s="8" t="n"/>
      <c r="N40" s="2" t="n"/>
      <c r="O40" s="2" t="n"/>
      <c r="P40" s="7" t="n"/>
      <c r="Q40" s="4">
        <f>IF(AND(K40="",O40=""),"",IF(OR(K40&lt;&gt;"Current",O40&lt;&gt;"Attended"),"Yes","No"))</f>
        <v/>
      </c>
      <c r="R40" s="7" t="n"/>
    </row>
    <row r="41">
      <c r="A41" s="2" t="n"/>
      <c r="B41" s="27" t="n"/>
      <c r="C41" s="4">
        <f>IF(B41="","",INDEX('Lists &amp; Instructions'!$H$14:$H$20,WEEKDAY(B41,2)))</f>
        <v/>
      </c>
      <c r="D41" s="2" t="n"/>
      <c r="E41" s="28" t="n"/>
      <c r="F41" s="28" t="n"/>
      <c r="G41" s="29">
        <f>IF(OR(E41="",F41=""),"",MOD(F41-E41,1)*24)</f>
        <v/>
      </c>
      <c r="H41" s="2" t="n"/>
      <c r="I41" s="2" t="n"/>
      <c r="J41" s="7" t="n"/>
      <c r="K41" s="4">
        <f>IF(H41="","",IFERROR(VLOOKUP(H41,'Lists &amp; Instructions'!$A$14:$D$23,4,FALSE),"Check member"))</f>
        <v/>
      </c>
      <c r="L41" s="2" t="n"/>
      <c r="M41" s="8" t="n"/>
      <c r="N41" s="2" t="n"/>
      <c r="O41" s="2" t="n"/>
      <c r="P41" s="7" t="n"/>
      <c r="Q41" s="4">
        <f>IF(AND(K41="",O41=""),"",IF(OR(K41&lt;&gt;"Current",O41&lt;&gt;"Attended"),"Yes","No"))</f>
        <v/>
      </c>
      <c r="R41" s="7" t="n"/>
    </row>
    <row r="42">
      <c r="A42" s="2" t="n"/>
      <c r="B42" s="27" t="n"/>
      <c r="C42" s="4">
        <f>IF(B42="","",INDEX('Lists &amp; Instructions'!$H$14:$H$20,WEEKDAY(B42,2)))</f>
        <v/>
      </c>
      <c r="D42" s="2" t="n"/>
      <c r="E42" s="28" t="n"/>
      <c r="F42" s="28" t="n"/>
      <c r="G42" s="29">
        <f>IF(OR(E42="",F42=""),"",MOD(F42-E42,1)*24)</f>
        <v/>
      </c>
      <c r="H42" s="2" t="n"/>
      <c r="I42" s="2" t="n"/>
      <c r="J42" s="7" t="n"/>
      <c r="K42" s="4">
        <f>IF(H42="","",IFERROR(VLOOKUP(H42,'Lists &amp; Instructions'!$A$14:$D$23,4,FALSE),"Check member"))</f>
        <v/>
      </c>
      <c r="L42" s="2" t="n"/>
      <c r="M42" s="8" t="n"/>
      <c r="N42" s="2" t="n"/>
      <c r="O42" s="2" t="n"/>
      <c r="P42" s="7" t="n"/>
      <c r="Q42" s="4">
        <f>IF(AND(K42="",O42=""),"",IF(OR(K42&lt;&gt;"Current",O42&lt;&gt;"Attended"),"Yes","No"))</f>
        <v/>
      </c>
      <c r="R42" s="7" t="n"/>
    </row>
    <row r="43">
      <c r="A43" s="2" t="n"/>
      <c r="B43" s="27" t="n"/>
      <c r="C43" s="4">
        <f>IF(B43="","",INDEX('Lists &amp; Instructions'!$H$14:$H$20,WEEKDAY(B43,2)))</f>
        <v/>
      </c>
      <c r="D43" s="2" t="n"/>
      <c r="E43" s="28" t="n"/>
      <c r="F43" s="28" t="n"/>
      <c r="G43" s="29">
        <f>IF(OR(E43="",F43=""),"",MOD(F43-E43,1)*24)</f>
        <v/>
      </c>
      <c r="H43" s="2" t="n"/>
      <c r="I43" s="2" t="n"/>
      <c r="J43" s="7" t="n"/>
      <c r="K43" s="4">
        <f>IF(H43="","",IFERROR(VLOOKUP(H43,'Lists &amp; Instructions'!$A$14:$D$23,4,FALSE),"Check member"))</f>
        <v/>
      </c>
      <c r="L43" s="2" t="n"/>
      <c r="M43" s="8" t="n"/>
      <c r="N43" s="2" t="n"/>
      <c r="O43" s="2" t="n"/>
      <c r="P43" s="7" t="n"/>
      <c r="Q43" s="4">
        <f>IF(AND(K43="",O43=""),"",IF(OR(K43&lt;&gt;"Current",O43&lt;&gt;"Attended"),"Yes","No"))</f>
        <v/>
      </c>
      <c r="R43" s="7" t="n"/>
    </row>
    <row r="44">
      <c r="A44" s="2" t="n"/>
      <c r="B44" s="27" t="n"/>
      <c r="C44" s="4">
        <f>IF(B44="","",INDEX('Lists &amp; Instructions'!$H$14:$H$20,WEEKDAY(B44,2)))</f>
        <v/>
      </c>
      <c r="D44" s="2" t="n"/>
      <c r="E44" s="28" t="n"/>
      <c r="F44" s="28" t="n"/>
      <c r="G44" s="29">
        <f>IF(OR(E44="",F44=""),"",MOD(F44-E44,1)*24)</f>
        <v/>
      </c>
      <c r="H44" s="2" t="n"/>
      <c r="I44" s="2" t="n"/>
      <c r="J44" s="7" t="n"/>
      <c r="K44" s="4">
        <f>IF(H44="","",IFERROR(VLOOKUP(H44,'Lists &amp; Instructions'!$A$14:$D$23,4,FALSE),"Check member"))</f>
        <v/>
      </c>
      <c r="L44" s="2" t="n"/>
      <c r="M44" s="8" t="n"/>
      <c r="N44" s="2" t="n"/>
      <c r="O44" s="2" t="n"/>
      <c r="P44" s="7" t="n"/>
      <c r="Q44" s="4">
        <f>IF(AND(K44="",O44=""),"",IF(OR(K44&lt;&gt;"Current",O44&lt;&gt;"Attended"),"Yes","No"))</f>
        <v/>
      </c>
      <c r="R44" s="7" t="n"/>
    </row>
    <row r="45">
      <c r="A45" s="2" t="n"/>
      <c r="B45" s="27" t="n"/>
      <c r="C45" s="4">
        <f>IF(B45="","",INDEX('Lists &amp; Instructions'!$H$14:$H$20,WEEKDAY(B45,2)))</f>
        <v/>
      </c>
      <c r="D45" s="2" t="n"/>
      <c r="E45" s="28" t="n"/>
      <c r="F45" s="28" t="n"/>
      <c r="G45" s="29">
        <f>IF(OR(E45="",F45=""),"",MOD(F45-E45,1)*24)</f>
        <v/>
      </c>
      <c r="H45" s="2" t="n"/>
      <c r="I45" s="2" t="n"/>
      <c r="J45" s="7" t="n"/>
      <c r="K45" s="4">
        <f>IF(H45="","",IFERROR(VLOOKUP(H45,'Lists &amp; Instructions'!$A$14:$D$23,4,FALSE),"Check member"))</f>
        <v/>
      </c>
      <c r="L45" s="2" t="n"/>
      <c r="M45" s="8" t="n"/>
      <c r="N45" s="2" t="n"/>
      <c r="O45" s="2" t="n"/>
      <c r="P45" s="7" t="n"/>
      <c r="Q45" s="4">
        <f>IF(AND(K45="",O45=""),"",IF(OR(K45&lt;&gt;"Current",O45&lt;&gt;"Attended"),"Yes","No"))</f>
        <v/>
      </c>
      <c r="R45" s="7" t="n"/>
    </row>
    <row r="46">
      <c r="A46" s="2" t="n"/>
      <c r="B46" s="27" t="n"/>
      <c r="C46" s="4">
        <f>IF(B46="","",INDEX('Lists &amp; Instructions'!$H$14:$H$20,WEEKDAY(B46,2)))</f>
        <v/>
      </c>
      <c r="D46" s="2" t="n"/>
      <c r="E46" s="28" t="n"/>
      <c r="F46" s="28" t="n"/>
      <c r="G46" s="29">
        <f>IF(OR(E46="",F46=""),"",MOD(F46-E46,1)*24)</f>
        <v/>
      </c>
      <c r="H46" s="2" t="n"/>
      <c r="I46" s="2" t="n"/>
      <c r="J46" s="7" t="n"/>
      <c r="K46" s="4">
        <f>IF(H46="","",IFERROR(VLOOKUP(H46,'Lists &amp; Instructions'!$A$14:$D$23,4,FALSE),"Check member"))</f>
        <v/>
      </c>
      <c r="L46" s="2" t="n"/>
      <c r="M46" s="8" t="n"/>
      <c r="N46" s="2" t="n"/>
      <c r="O46" s="2" t="n"/>
      <c r="P46" s="7" t="n"/>
      <c r="Q46" s="4">
        <f>IF(AND(K46="",O46=""),"",IF(OR(K46&lt;&gt;"Current",O46&lt;&gt;"Attended"),"Yes","No"))</f>
        <v/>
      </c>
      <c r="R46" s="7" t="n"/>
    </row>
    <row r="47">
      <c r="A47" s="2" t="n"/>
      <c r="B47" s="27" t="n"/>
      <c r="C47" s="4">
        <f>IF(B47="","",INDEX('Lists &amp; Instructions'!$H$14:$H$20,WEEKDAY(B47,2)))</f>
        <v/>
      </c>
      <c r="D47" s="2" t="n"/>
      <c r="E47" s="28" t="n"/>
      <c r="F47" s="28" t="n"/>
      <c r="G47" s="29">
        <f>IF(OR(E47="",F47=""),"",MOD(F47-E47,1)*24)</f>
        <v/>
      </c>
      <c r="H47" s="2" t="n"/>
      <c r="I47" s="2" t="n"/>
      <c r="J47" s="7" t="n"/>
      <c r="K47" s="4">
        <f>IF(H47="","",IFERROR(VLOOKUP(H47,'Lists &amp; Instructions'!$A$14:$D$23,4,FALSE),"Check member"))</f>
        <v/>
      </c>
      <c r="L47" s="2" t="n"/>
      <c r="M47" s="8" t="n"/>
      <c r="N47" s="2" t="n"/>
      <c r="O47" s="2" t="n"/>
      <c r="P47" s="7" t="n"/>
      <c r="Q47" s="4">
        <f>IF(AND(K47="",O47=""),"",IF(OR(K47&lt;&gt;"Current",O47&lt;&gt;"Attended"),"Yes","No"))</f>
        <v/>
      </c>
      <c r="R47" s="7" t="n"/>
    </row>
    <row r="48">
      <c r="A48" s="2" t="n"/>
      <c r="B48" s="27" t="n"/>
      <c r="C48" s="4">
        <f>IF(B48="","",INDEX('Lists &amp; Instructions'!$H$14:$H$20,WEEKDAY(B48,2)))</f>
        <v/>
      </c>
      <c r="D48" s="2" t="n"/>
      <c r="E48" s="28" t="n"/>
      <c r="F48" s="28" t="n"/>
      <c r="G48" s="29">
        <f>IF(OR(E48="",F48=""),"",MOD(F48-E48,1)*24)</f>
        <v/>
      </c>
      <c r="H48" s="2" t="n"/>
      <c r="I48" s="2" t="n"/>
      <c r="J48" s="7" t="n"/>
      <c r="K48" s="4">
        <f>IF(H48="","",IFERROR(VLOOKUP(H48,'Lists &amp; Instructions'!$A$14:$D$23,4,FALSE),"Check member"))</f>
        <v/>
      </c>
      <c r="L48" s="2" t="n"/>
      <c r="M48" s="8" t="n"/>
      <c r="N48" s="2" t="n"/>
      <c r="O48" s="2" t="n"/>
      <c r="P48" s="7" t="n"/>
      <c r="Q48" s="4">
        <f>IF(AND(K48="",O48=""),"",IF(OR(K48&lt;&gt;"Current",O48&lt;&gt;"Attended"),"Yes","No"))</f>
        <v/>
      </c>
      <c r="R48" s="7" t="n"/>
    </row>
    <row r="49">
      <c r="A49" s="2" t="n"/>
      <c r="B49" s="27" t="n"/>
      <c r="C49" s="4">
        <f>IF(B49="","",INDEX('Lists &amp; Instructions'!$H$14:$H$20,WEEKDAY(B49,2)))</f>
        <v/>
      </c>
      <c r="D49" s="2" t="n"/>
      <c r="E49" s="28" t="n"/>
      <c r="F49" s="28" t="n"/>
      <c r="G49" s="29">
        <f>IF(OR(E49="",F49=""),"",MOD(F49-E49,1)*24)</f>
        <v/>
      </c>
      <c r="H49" s="2" t="n"/>
      <c r="I49" s="2" t="n"/>
      <c r="J49" s="7" t="n"/>
      <c r="K49" s="4">
        <f>IF(H49="","",IFERROR(VLOOKUP(H49,'Lists &amp; Instructions'!$A$14:$D$23,4,FALSE),"Check member"))</f>
        <v/>
      </c>
      <c r="L49" s="2" t="n"/>
      <c r="M49" s="8" t="n"/>
      <c r="N49" s="2" t="n"/>
      <c r="O49" s="2" t="n"/>
      <c r="P49" s="7" t="n"/>
      <c r="Q49" s="4">
        <f>IF(AND(K49="",O49=""),"",IF(OR(K49&lt;&gt;"Current",O49&lt;&gt;"Attended"),"Yes","No"))</f>
        <v/>
      </c>
      <c r="R49" s="7" t="n"/>
    </row>
    <row r="50">
      <c r="A50" s="2" t="n"/>
      <c r="B50" s="27" t="n"/>
      <c r="C50" s="4">
        <f>IF(B50="","",INDEX('Lists &amp; Instructions'!$H$14:$H$20,WEEKDAY(B50,2)))</f>
        <v/>
      </c>
      <c r="D50" s="2" t="n"/>
      <c r="E50" s="28" t="n"/>
      <c r="F50" s="28" t="n"/>
      <c r="G50" s="29">
        <f>IF(OR(E50="",F50=""),"",MOD(F50-E50,1)*24)</f>
        <v/>
      </c>
      <c r="H50" s="2" t="n"/>
      <c r="I50" s="2" t="n"/>
      <c r="J50" s="7" t="n"/>
      <c r="K50" s="4">
        <f>IF(H50="","",IFERROR(VLOOKUP(H50,'Lists &amp; Instructions'!$A$14:$D$23,4,FALSE),"Check member"))</f>
        <v/>
      </c>
      <c r="L50" s="2" t="n"/>
      <c r="M50" s="8" t="n"/>
      <c r="N50" s="2" t="n"/>
      <c r="O50" s="2" t="n"/>
      <c r="P50" s="7" t="n"/>
      <c r="Q50" s="4">
        <f>IF(AND(K50="",O50=""),"",IF(OR(K50&lt;&gt;"Current",O50&lt;&gt;"Attended"),"Yes","No"))</f>
        <v/>
      </c>
      <c r="R50" s="7" t="n"/>
    </row>
    <row r="51">
      <c r="A51" s="2" t="n"/>
      <c r="B51" s="27" t="n"/>
      <c r="C51" s="4">
        <f>IF(B51="","",INDEX('Lists &amp; Instructions'!$H$14:$H$20,WEEKDAY(B51,2)))</f>
        <v/>
      </c>
      <c r="D51" s="2" t="n"/>
      <c r="E51" s="28" t="n"/>
      <c r="F51" s="28" t="n"/>
      <c r="G51" s="29">
        <f>IF(OR(E51="",F51=""),"",MOD(F51-E51,1)*24)</f>
        <v/>
      </c>
      <c r="H51" s="2" t="n"/>
      <c r="I51" s="2" t="n"/>
      <c r="J51" s="7" t="n"/>
      <c r="K51" s="4">
        <f>IF(H51="","",IFERROR(VLOOKUP(H51,'Lists &amp; Instructions'!$A$14:$D$23,4,FALSE),"Check member"))</f>
        <v/>
      </c>
      <c r="L51" s="2" t="n"/>
      <c r="M51" s="8" t="n"/>
      <c r="N51" s="2" t="n"/>
      <c r="O51" s="2" t="n"/>
      <c r="P51" s="7" t="n"/>
      <c r="Q51" s="4">
        <f>IF(AND(K51="",O51=""),"",IF(OR(K51&lt;&gt;"Current",O51&lt;&gt;"Attended"),"Yes","No"))</f>
        <v/>
      </c>
      <c r="R51" s="7" t="n"/>
    </row>
    <row r="52">
      <c r="A52" s="2" t="n"/>
      <c r="B52" s="27" t="n"/>
      <c r="C52" s="4">
        <f>IF(B52="","",INDEX('Lists &amp; Instructions'!$H$14:$H$20,WEEKDAY(B52,2)))</f>
        <v/>
      </c>
      <c r="D52" s="2" t="n"/>
      <c r="E52" s="28" t="n"/>
      <c r="F52" s="28" t="n"/>
      <c r="G52" s="29">
        <f>IF(OR(E52="",F52=""),"",MOD(F52-E52,1)*24)</f>
        <v/>
      </c>
      <c r="H52" s="2" t="n"/>
      <c r="I52" s="2" t="n"/>
      <c r="J52" s="7" t="n"/>
      <c r="K52" s="4">
        <f>IF(H52="","",IFERROR(VLOOKUP(H52,'Lists &amp; Instructions'!$A$14:$D$23,4,FALSE),"Check member"))</f>
        <v/>
      </c>
      <c r="L52" s="2" t="n"/>
      <c r="M52" s="8" t="n"/>
      <c r="N52" s="2" t="n"/>
      <c r="O52" s="2" t="n"/>
      <c r="P52" s="7" t="n"/>
      <c r="Q52" s="4">
        <f>IF(AND(K52="",O52=""),"",IF(OR(K52&lt;&gt;"Current",O52&lt;&gt;"Attended"),"Yes","No"))</f>
        <v/>
      </c>
      <c r="R52" s="7" t="n"/>
    </row>
    <row r="53">
      <c r="A53" s="2" t="n"/>
      <c r="B53" s="27" t="n"/>
      <c r="C53" s="4">
        <f>IF(B53="","",INDEX('Lists &amp; Instructions'!$H$14:$H$20,WEEKDAY(B53,2)))</f>
        <v/>
      </c>
      <c r="D53" s="2" t="n"/>
      <c r="E53" s="28" t="n"/>
      <c r="F53" s="28" t="n"/>
      <c r="G53" s="29">
        <f>IF(OR(E53="",F53=""),"",MOD(F53-E53,1)*24)</f>
        <v/>
      </c>
      <c r="H53" s="2" t="n"/>
      <c r="I53" s="2" t="n"/>
      <c r="J53" s="7" t="n"/>
      <c r="K53" s="4">
        <f>IF(H53="","",IFERROR(VLOOKUP(H53,'Lists &amp; Instructions'!$A$14:$D$23,4,FALSE),"Check member"))</f>
        <v/>
      </c>
      <c r="L53" s="2" t="n"/>
      <c r="M53" s="8" t="n"/>
      <c r="N53" s="2" t="n"/>
      <c r="O53" s="2" t="n"/>
      <c r="P53" s="7" t="n"/>
      <c r="Q53" s="4">
        <f>IF(AND(K53="",O53=""),"",IF(OR(K53&lt;&gt;"Current",O53&lt;&gt;"Attended"),"Yes","No"))</f>
        <v/>
      </c>
      <c r="R53" s="7" t="n"/>
    </row>
    <row r="54">
      <c r="A54" s="2" t="n"/>
      <c r="B54" s="27" t="n"/>
      <c r="C54" s="4">
        <f>IF(B54="","",INDEX('Lists &amp; Instructions'!$H$14:$H$20,WEEKDAY(B54,2)))</f>
        <v/>
      </c>
      <c r="D54" s="2" t="n"/>
      <c r="E54" s="28" t="n"/>
      <c r="F54" s="28" t="n"/>
      <c r="G54" s="29">
        <f>IF(OR(E54="",F54=""),"",MOD(F54-E54,1)*24)</f>
        <v/>
      </c>
      <c r="H54" s="2" t="n"/>
      <c r="I54" s="2" t="n"/>
      <c r="J54" s="7" t="n"/>
      <c r="K54" s="4">
        <f>IF(H54="","",IFERROR(VLOOKUP(H54,'Lists &amp; Instructions'!$A$14:$D$23,4,FALSE),"Check member"))</f>
        <v/>
      </c>
      <c r="L54" s="2" t="n"/>
      <c r="M54" s="8" t="n"/>
      <c r="N54" s="2" t="n"/>
      <c r="O54" s="2" t="n"/>
      <c r="P54" s="7" t="n"/>
      <c r="Q54" s="4">
        <f>IF(AND(K54="",O54=""),"",IF(OR(K54&lt;&gt;"Current",O54&lt;&gt;"Attended"),"Yes","No"))</f>
        <v/>
      </c>
      <c r="R54" s="7" t="n"/>
    </row>
    <row r="55">
      <c r="A55" s="2" t="n"/>
      <c r="B55" s="27" t="n"/>
      <c r="C55" s="4">
        <f>IF(B55="","",INDEX('Lists &amp; Instructions'!$H$14:$H$20,WEEKDAY(B55,2)))</f>
        <v/>
      </c>
      <c r="D55" s="2" t="n"/>
      <c r="E55" s="28" t="n"/>
      <c r="F55" s="28" t="n"/>
      <c r="G55" s="29">
        <f>IF(OR(E55="",F55=""),"",MOD(F55-E55,1)*24)</f>
        <v/>
      </c>
      <c r="H55" s="2" t="n"/>
      <c r="I55" s="2" t="n"/>
      <c r="J55" s="7" t="n"/>
      <c r="K55" s="4">
        <f>IF(H55="","",IFERROR(VLOOKUP(H55,'Lists &amp; Instructions'!$A$14:$D$23,4,FALSE),"Check member"))</f>
        <v/>
      </c>
      <c r="L55" s="2" t="n"/>
      <c r="M55" s="8" t="n"/>
      <c r="N55" s="2" t="n"/>
      <c r="O55" s="2" t="n"/>
      <c r="P55" s="7" t="n"/>
      <c r="Q55" s="4">
        <f>IF(AND(K55="",O55=""),"",IF(OR(K55&lt;&gt;"Current",O55&lt;&gt;"Attended"),"Yes","No"))</f>
        <v/>
      </c>
      <c r="R55" s="7" t="n"/>
    </row>
    <row r="56">
      <c r="A56" s="2" t="n"/>
      <c r="B56" s="27" t="n"/>
      <c r="C56" s="4">
        <f>IF(B56="","",INDEX('Lists &amp; Instructions'!$H$14:$H$20,WEEKDAY(B56,2)))</f>
        <v/>
      </c>
      <c r="D56" s="2" t="n"/>
      <c r="E56" s="28" t="n"/>
      <c r="F56" s="28" t="n"/>
      <c r="G56" s="29">
        <f>IF(OR(E56="",F56=""),"",MOD(F56-E56,1)*24)</f>
        <v/>
      </c>
      <c r="H56" s="2" t="n"/>
      <c r="I56" s="2" t="n"/>
      <c r="J56" s="7" t="n"/>
      <c r="K56" s="4">
        <f>IF(H56="","",IFERROR(VLOOKUP(H56,'Lists &amp; Instructions'!$A$14:$D$23,4,FALSE),"Check member"))</f>
        <v/>
      </c>
      <c r="L56" s="2" t="n"/>
      <c r="M56" s="8" t="n"/>
      <c r="N56" s="2" t="n"/>
      <c r="O56" s="2" t="n"/>
      <c r="P56" s="7" t="n"/>
      <c r="Q56" s="4">
        <f>IF(AND(K56="",O56=""),"",IF(OR(K56&lt;&gt;"Current",O56&lt;&gt;"Attended"),"Yes","No"))</f>
        <v/>
      </c>
      <c r="R56" s="7" t="n"/>
    </row>
    <row r="57">
      <c r="A57" s="2" t="n"/>
      <c r="B57" s="27" t="n"/>
      <c r="C57" s="4">
        <f>IF(B57="","",INDEX('Lists &amp; Instructions'!$H$14:$H$20,WEEKDAY(B57,2)))</f>
        <v/>
      </c>
      <c r="D57" s="2" t="n"/>
      <c r="E57" s="28" t="n"/>
      <c r="F57" s="28" t="n"/>
      <c r="G57" s="29">
        <f>IF(OR(E57="",F57=""),"",MOD(F57-E57,1)*24)</f>
        <v/>
      </c>
      <c r="H57" s="2" t="n"/>
      <c r="I57" s="2" t="n"/>
      <c r="J57" s="7" t="n"/>
      <c r="K57" s="4">
        <f>IF(H57="","",IFERROR(VLOOKUP(H57,'Lists &amp; Instructions'!$A$14:$D$23,4,FALSE),"Check member"))</f>
        <v/>
      </c>
      <c r="L57" s="2" t="n"/>
      <c r="M57" s="8" t="n"/>
      <c r="N57" s="2" t="n"/>
      <c r="O57" s="2" t="n"/>
      <c r="P57" s="7" t="n"/>
      <c r="Q57" s="4">
        <f>IF(AND(K57="",O57=""),"",IF(OR(K57&lt;&gt;"Current",O57&lt;&gt;"Attended"),"Yes","No"))</f>
        <v/>
      </c>
      <c r="R57" s="7" t="n"/>
    </row>
    <row r="58">
      <c r="A58" s="2" t="n"/>
      <c r="B58" s="27" t="n"/>
      <c r="C58" s="4">
        <f>IF(B58="","",INDEX('Lists &amp; Instructions'!$H$14:$H$20,WEEKDAY(B58,2)))</f>
        <v/>
      </c>
      <c r="D58" s="2" t="n"/>
      <c r="E58" s="28" t="n"/>
      <c r="F58" s="28" t="n"/>
      <c r="G58" s="29">
        <f>IF(OR(E58="",F58=""),"",MOD(F58-E58,1)*24)</f>
        <v/>
      </c>
      <c r="H58" s="2" t="n"/>
      <c r="I58" s="2" t="n"/>
      <c r="J58" s="7" t="n"/>
      <c r="K58" s="4">
        <f>IF(H58="","",IFERROR(VLOOKUP(H58,'Lists &amp; Instructions'!$A$14:$D$23,4,FALSE),"Check member"))</f>
        <v/>
      </c>
      <c r="L58" s="2" t="n"/>
      <c r="M58" s="8" t="n"/>
      <c r="N58" s="2" t="n"/>
      <c r="O58" s="2" t="n"/>
      <c r="P58" s="7" t="n"/>
      <c r="Q58" s="4">
        <f>IF(AND(K58="",O58=""),"",IF(OR(K58&lt;&gt;"Current",O58&lt;&gt;"Attended"),"Yes","No"))</f>
        <v/>
      </c>
      <c r="R58" s="7" t="n"/>
    </row>
    <row r="59">
      <c r="A59" s="2" t="n"/>
      <c r="B59" s="27" t="n"/>
      <c r="C59" s="4">
        <f>IF(B59="","",INDEX('Lists &amp; Instructions'!$H$14:$H$20,WEEKDAY(B59,2)))</f>
        <v/>
      </c>
      <c r="D59" s="2" t="n"/>
      <c r="E59" s="28" t="n"/>
      <c r="F59" s="28" t="n"/>
      <c r="G59" s="29">
        <f>IF(OR(E59="",F59=""),"",MOD(F59-E59,1)*24)</f>
        <v/>
      </c>
      <c r="H59" s="2" t="n"/>
      <c r="I59" s="2" t="n"/>
      <c r="J59" s="7" t="n"/>
      <c r="K59" s="4">
        <f>IF(H59="","",IFERROR(VLOOKUP(H59,'Lists &amp; Instructions'!$A$14:$D$23,4,FALSE),"Check member"))</f>
        <v/>
      </c>
      <c r="L59" s="2" t="n"/>
      <c r="M59" s="8" t="n"/>
      <c r="N59" s="2" t="n"/>
      <c r="O59" s="2" t="n"/>
      <c r="P59" s="7" t="n"/>
      <c r="Q59" s="4">
        <f>IF(AND(K59="",O59=""),"",IF(OR(K59&lt;&gt;"Current",O59&lt;&gt;"Attended"),"Yes","No"))</f>
        <v/>
      </c>
      <c r="R59" s="7" t="n"/>
    </row>
    <row r="60">
      <c r="A60" s="2" t="n"/>
      <c r="B60" s="27" t="n"/>
      <c r="C60" s="4">
        <f>IF(B60="","",INDEX('Lists &amp; Instructions'!$H$14:$H$20,WEEKDAY(B60,2)))</f>
        <v/>
      </c>
      <c r="D60" s="2" t="n"/>
      <c r="E60" s="28" t="n"/>
      <c r="F60" s="28" t="n"/>
      <c r="G60" s="29">
        <f>IF(OR(E60="",F60=""),"",MOD(F60-E60,1)*24)</f>
        <v/>
      </c>
      <c r="H60" s="2" t="n"/>
      <c r="I60" s="2" t="n"/>
      <c r="J60" s="7" t="n"/>
      <c r="K60" s="4">
        <f>IF(H60="","",IFERROR(VLOOKUP(H60,'Lists &amp; Instructions'!$A$14:$D$23,4,FALSE),"Check member"))</f>
        <v/>
      </c>
      <c r="L60" s="2" t="n"/>
      <c r="M60" s="8" t="n"/>
      <c r="N60" s="2" t="n"/>
      <c r="O60" s="2" t="n"/>
      <c r="P60" s="7" t="n"/>
      <c r="Q60" s="4">
        <f>IF(AND(K60="",O60=""),"",IF(OR(K60&lt;&gt;"Current",O60&lt;&gt;"Attended"),"Yes","No"))</f>
        <v/>
      </c>
      <c r="R60" s="7" t="n"/>
    </row>
    <row r="61">
      <c r="A61" s="2" t="n"/>
      <c r="B61" s="27" t="n"/>
      <c r="C61" s="4">
        <f>IF(B61="","",INDEX('Lists &amp; Instructions'!$H$14:$H$20,WEEKDAY(B61,2)))</f>
        <v/>
      </c>
      <c r="D61" s="2" t="n"/>
      <c r="E61" s="28" t="n"/>
      <c r="F61" s="28" t="n"/>
      <c r="G61" s="29">
        <f>IF(OR(E61="",F61=""),"",MOD(F61-E61,1)*24)</f>
        <v/>
      </c>
      <c r="H61" s="2" t="n"/>
      <c r="I61" s="2" t="n"/>
      <c r="J61" s="7" t="n"/>
      <c r="K61" s="4">
        <f>IF(H61="","",IFERROR(VLOOKUP(H61,'Lists &amp; Instructions'!$A$14:$D$23,4,FALSE),"Check member"))</f>
        <v/>
      </c>
      <c r="L61" s="2" t="n"/>
      <c r="M61" s="8" t="n"/>
      <c r="N61" s="2" t="n"/>
      <c r="O61" s="2" t="n"/>
      <c r="P61" s="7" t="n"/>
      <c r="Q61" s="4">
        <f>IF(AND(K61="",O61=""),"",IF(OR(K61&lt;&gt;"Current",O61&lt;&gt;"Attended"),"Yes","No"))</f>
        <v/>
      </c>
      <c r="R61" s="7" t="n"/>
    </row>
    <row r="62">
      <c r="A62" s="2" t="n"/>
      <c r="B62" s="27" t="n"/>
      <c r="C62" s="4">
        <f>IF(B62="","",INDEX('Lists &amp; Instructions'!$H$14:$H$20,WEEKDAY(B62,2)))</f>
        <v/>
      </c>
      <c r="D62" s="2" t="n"/>
      <c r="E62" s="28" t="n"/>
      <c r="F62" s="28" t="n"/>
      <c r="G62" s="29">
        <f>IF(OR(E62="",F62=""),"",MOD(F62-E62,1)*24)</f>
        <v/>
      </c>
      <c r="H62" s="2" t="n"/>
      <c r="I62" s="2" t="n"/>
      <c r="J62" s="7" t="n"/>
      <c r="K62" s="4">
        <f>IF(H62="","",IFERROR(VLOOKUP(H62,'Lists &amp; Instructions'!$A$14:$D$23,4,FALSE),"Check member"))</f>
        <v/>
      </c>
      <c r="L62" s="2" t="n"/>
      <c r="M62" s="8" t="n"/>
      <c r="N62" s="2" t="n"/>
      <c r="O62" s="2" t="n"/>
      <c r="P62" s="7" t="n"/>
      <c r="Q62" s="4">
        <f>IF(AND(K62="",O62=""),"",IF(OR(K62&lt;&gt;"Current",O62&lt;&gt;"Attended"),"Yes","No"))</f>
        <v/>
      </c>
      <c r="R62" s="7" t="n"/>
    </row>
    <row r="63">
      <c r="A63" s="2" t="n"/>
      <c r="B63" s="27" t="n"/>
      <c r="C63" s="4">
        <f>IF(B63="","",INDEX('Lists &amp; Instructions'!$H$14:$H$20,WEEKDAY(B63,2)))</f>
        <v/>
      </c>
      <c r="D63" s="2" t="n"/>
      <c r="E63" s="28" t="n"/>
      <c r="F63" s="28" t="n"/>
      <c r="G63" s="29">
        <f>IF(OR(E63="",F63=""),"",MOD(F63-E63,1)*24)</f>
        <v/>
      </c>
      <c r="H63" s="2" t="n"/>
      <c r="I63" s="2" t="n"/>
      <c r="J63" s="7" t="n"/>
      <c r="K63" s="4">
        <f>IF(H63="","",IFERROR(VLOOKUP(H63,'Lists &amp; Instructions'!$A$14:$D$23,4,FALSE),"Check member"))</f>
        <v/>
      </c>
      <c r="L63" s="2" t="n"/>
      <c r="M63" s="8" t="n"/>
      <c r="N63" s="2" t="n"/>
      <c r="O63" s="2" t="n"/>
      <c r="P63" s="7" t="n"/>
      <c r="Q63" s="4">
        <f>IF(AND(K63="",O63=""),"",IF(OR(K63&lt;&gt;"Current",O63&lt;&gt;"Attended"),"Yes","No"))</f>
        <v/>
      </c>
      <c r="R63" s="7" t="n"/>
    </row>
    <row r="64">
      <c r="A64" s="2" t="n"/>
      <c r="B64" s="27" t="n"/>
      <c r="C64" s="4">
        <f>IF(B64="","",INDEX('Lists &amp; Instructions'!$H$14:$H$20,WEEKDAY(B64,2)))</f>
        <v/>
      </c>
      <c r="D64" s="2" t="n"/>
      <c r="E64" s="28" t="n"/>
      <c r="F64" s="28" t="n"/>
      <c r="G64" s="29">
        <f>IF(OR(E64="",F64=""),"",MOD(F64-E64,1)*24)</f>
        <v/>
      </c>
      <c r="H64" s="2" t="n"/>
      <c r="I64" s="2" t="n"/>
      <c r="J64" s="7" t="n"/>
      <c r="K64" s="4">
        <f>IF(H64="","",IFERROR(VLOOKUP(H64,'Lists &amp; Instructions'!$A$14:$D$23,4,FALSE),"Check member"))</f>
        <v/>
      </c>
      <c r="L64" s="2" t="n"/>
      <c r="M64" s="8" t="n"/>
      <c r="N64" s="2" t="n"/>
      <c r="O64" s="2" t="n"/>
      <c r="P64" s="7" t="n"/>
      <c r="Q64" s="4">
        <f>IF(AND(K64="",O64=""),"",IF(OR(K64&lt;&gt;"Current",O64&lt;&gt;"Attended"),"Yes","No"))</f>
        <v/>
      </c>
      <c r="R64" s="7" t="n"/>
    </row>
    <row r="65">
      <c r="A65" s="2" t="n"/>
      <c r="B65" s="27" t="n"/>
      <c r="C65" s="4">
        <f>IF(B65="","",INDEX('Lists &amp; Instructions'!$H$14:$H$20,WEEKDAY(B65,2)))</f>
        <v/>
      </c>
      <c r="D65" s="2" t="n"/>
      <c r="E65" s="28" t="n"/>
      <c r="F65" s="28" t="n"/>
      <c r="G65" s="29">
        <f>IF(OR(E65="",F65=""),"",MOD(F65-E65,1)*24)</f>
        <v/>
      </c>
      <c r="H65" s="2" t="n"/>
      <c r="I65" s="2" t="n"/>
      <c r="J65" s="7" t="n"/>
      <c r="K65" s="4">
        <f>IF(H65="","",IFERROR(VLOOKUP(H65,'Lists &amp; Instructions'!$A$14:$D$23,4,FALSE),"Check member"))</f>
        <v/>
      </c>
      <c r="L65" s="2" t="n"/>
      <c r="M65" s="8" t="n"/>
      <c r="N65" s="2" t="n"/>
      <c r="O65" s="2" t="n"/>
      <c r="P65" s="7" t="n"/>
      <c r="Q65" s="4">
        <f>IF(AND(K65="",O65=""),"",IF(OR(K65&lt;&gt;"Current",O65&lt;&gt;"Attended"),"Yes","No"))</f>
        <v/>
      </c>
      <c r="R65" s="7" t="n"/>
    </row>
    <row r="66">
      <c r="A66" s="2" t="n"/>
      <c r="B66" s="27" t="n"/>
      <c r="C66" s="4">
        <f>IF(B66="","",INDEX('Lists &amp; Instructions'!$H$14:$H$20,WEEKDAY(B66,2)))</f>
        <v/>
      </c>
      <c r="D66" s="2" t="n"/>
      <c r="E66" s="28" t="n"/>
      <c r="F66" s="28" t="n"/>
      <c r="G66" s="29">
        <f>IF(OR(E66="",F66=""),"",MOD(F66-E66,1)*24)</f>
        <v/>
      </c>
      <c r="H66" s="2" t="n"/>
      <c r="I66" s="2" t="n"/>
      <c r="J66" s="7" t="n"/>
      <c r="K66" s="4">
        <f>IF(H66="","",IFERROR(VLOOKUP(H66,'Lists &amp; Instructions'!$A$14:$D$23,4,FALSE),"Check member"))</f>
        <v/>
      </c>
      <c r="L66" s="2" t="n"/>
      <c r="M66" s="8" t="n"/>
      <c r="N66" s="2" t="n"/>
      <c r="O66" s="2" t="n"/>
      <c r="P66" s="7" t="n"/>
      <c r="Q66" s="4">
        <f>IF(AND(K66="",O66=""),"",IF(OR(K66&lt;&gt;"Current",O66&lt;&gt;"Attended"),"Yes","No"))</f>
        <v/>
      </c>
      <c r="R66" s="7" t="n"/>
    </row>
    <row r="67">
      <c r="A67" s="2" t="n"/>
      <c r="B67" s="27" t="n"/>
      <c r="C67" s="4">
        <f>IF(B67="","",INDEX('Lists &amp; Instructions'!$H$14:$H$20,WEEKDAY(B67,2)))</f>
        <v/>
      </c>
      <c r="D67" s="2" t="n"/>
      <c r="E67" s="28" t="n"/>
      <c r="F67" s="28" t="n"/>
      <c r="G67" s="29">
        <f>IF(OR(E67="",F67=""),"",MOD(F67-E67,1)*24)</f>
        <v/>
      </c>
      <c r="H67" s="2" t="n"/>
      <c r="I67" s="2" t="n"/>
      <c r="J67" s="7" t="n"/>
      <c r="K67" s="4">
        <f>IF(H67="","",IFERROR(VLOOKUP(H67,'Lists &amp; Instructions'!$A$14:$D$23,4,FALSE),"Check member"))</f>
        <v/>
      </c>
      <c r="L67" s="2" t="n"/>
      <c r="M67" s="8" t="n"/>
      <c r="N67" s="2" t="n"/>
      <c r="O67" s="2" t="n"/>
      <c r="P67" s="7" t="n"/>
      <c r="Q67" s="4">
        <f>IF(AND(K67="",O67=""),"",IF(OR(K67&lt;&gt;"Current",O67&lt;&gt;"Attended"),"Yes","No"))</f>
        <v/>
      </c>
      <c r="R67" s="7" t="n"/>
    </row>
    <row r="68">
      <c r="A68" s="2" t="n"/>
      <c r="B68" s="27" t="n"/>
      <c r="C68" s="4">
        <f>IF(B68="","",INDEX('Lists &amp; Instructions'!$H$14:$H$20,WEEKDAY(B68,2)))</f>
        <v/>
      </c>
      <c r="D68" s="2" t="n"/>
      <c r="E68" s="28" t="n"/>
      <c r="F68" s="28" t="n"/>
      <c r="G68" s="29">
        <f>IF(OR(E68="",F68=""),"",MOD(F68-E68,1)*24)</f>
        <v/>
      </c>
      <c r="H68" s="2" t="n"/>
      <c r="I68" s="2" t="n"/>
      <c r="J68" s="7" t="n"/>
      <c r="K68" s="4">
        <f>IF(H68="","",IFERROR(VLOOKUP(H68,'Lists &amp; Instructions'!$A$14:$D$23,4,FALSE),"Check member"))</f>
        <v/>
      </c>
      <c r="L68" s="2" t="n"/>
      <c r="M68" s="8" t="n"/>
      <c r="N68" s="2" t="n"/>
      <c r="O68" s="2" t="n"/>
      <c r="P68" s="7" t="n"/>
      <c r="Q68" s="4">
        <f>IF(AND(K68="",O68=""),"",IF(OR(K68&lt;&gt;"Current",O68&lt;&gt;"Attended"),"Yes","No"))</f>
        <v/>
      </c>
      <c r="R68" s="7" t="n"/>
    </row>
    <row r="69">
      <c r="A69" s="2" t="n"/>
      <c r="B69" s="27" t="n"/>
      <c r="C69" s="4">
        <f>IF(B69="","",INDEX('Lists &amp; Instructions'!$H$14:$H$20,WEEKDAY(B69,2)))</f>
        <v/>
      </c>
      <c r="D69" s="2" t="n"/>
      <c r="E69" s="28" t="n"/>
      <c r="F69" s="28" t="n"/>
      <c r="G69" s="29">
        <f>IF(OR(E69="",F69=""),"",MOD(F69-E69,1)*24)</f>
        <v/>
      </c>
      <c r="H69" s="2" t="n"/>
      <c r="I69" s="2" t="n"/>
      <c r="J69" s="7" t="n"/>
      <c r="K69" s="4">
        <f>IF(H69="","",IFERROR(VLOOKUP(H69,'Lists &amp; Instructions'!$A$14:$D$23,4,FALSE),"Check member"))</f>
        <v/>
      </c>
      <c r="L69" s="2" t="n"/>
      <c r="M69" s="8" t="n"/>
      <c r="N69" s="2" t="n"/>
      <c r="O69" s="2" t="n"/>
      <c r="P69" s="7" t="n"/>
      <c r="Q69" s="4">
        <f>IF(AND(K69="",O69=""),"",IF(OR(K69&lt;&gt;"Current",O69&lt;&gt;"Attended"),"Yes","No"))</f>
        <v/>
      </c>
      <c r="R69" s="7" t="n"/>
    </row>
    <row r="70">
      <c r="A70" s="2" t="n"/>
      <c r="B70" s="27" t="n"/>
      <c r="C70" s="4">
        <f>IF(B70="","",INDEX('Lists &amp; Instructions'!$H$14:$H$20,WEEKDAY(B70,2)))</f>
        <v/>
      </c>
      <c r="D70" s="2" t="n"/>
      <c r="E70" s="28" t="n"/>
      <c r="F70" s="28" t="n"/>
      <c r="G70" s="29">
        <f>IF(OR(E70="",F70=""),"",MOD(F70-E70,1)*24)</f>
        <v/>
      </c>
      <c r="H70" s="2" t="n"/>
      <c r="I70" s="2" t="n"/>
      <c r="J70" s="7" t="n"/>
      <c r="K70" s="4">
        <f>IF(H70="","",IFERROR(VLOOKUP(H70,'Lists &amp; Instructions'!$A$14:$D$23,4,FALSE),"Check member"))</f>
        <v/>
      </c>
      <c r="L70" s="2" t="n"/>
      <c r="M70" s="8" t="n"/>
      <c r="N70" s="2" t="n"/>
      <c r="O70" s="2" t="n"/>
      <c r="P70" s="7" t="n"/>
      <c r="Q70" s="4">
        <f>IF(AND(K70="",O70=""),"",IF(OR(K70&lt;&gt;"Current",O70&lt;&gt;"Attended"),"Yes","No"))</f>
        <v/>
      </c>
      <c r="R70" s="7" t="n"/>
    </row>
    <row r="71">
      <c r="A71" s="2" t="n"/>
      <c r="B71" s="27" t="n"/>
      <c r="C71" s="4">
        <f>IF(B71="","",INDEX('Lists &amp; Instructions'!$H$14:$H$20,WEEKDAY(B71,2)))</f>
        <v/>
      </c>
      <c r="D71" s="2" t="n"/>
      <c r="E71" s="28" t="n"/>
      <c r="F71" s="28" t="n"/>
      <c r="G71" s="29">
        <f>IF(OR(E71="",F71=""),"",MOD(F71-E71,1)*24)</f>
        <v/>
      </c>
      <c r="H71" s="2" t="n"/>
      <c r="I71" s="2" t="n"/>
      <c r="J71" s="7" t="n"/>
      <c r="K71" s="4">
        <f>IF(H71="","",IFERROR(VLOOKUP(H71,'Lists &amp; Instructions'!$A$14:$D$23,4,FALSE),"Check member"))</f>
        <v/>
      </c>
      <c r="L71" s="2" t="n"/>
      <c r="M71" s="8" t="n"/>
      <c r="N71" s="2" t="n"/>
      <c r="O71" s="2" t="n"/>
      <c r="P71" s="7" t="n"/>
      <c r="Q71" s="4">
        <f>IF(AND(K71="",O71=""),"",IF(OR(K71&lt;&gt;"Current",O71&lt;&gt;"Attended"),"Yes","No"))</f>
        <v/>
      </c>
      <c r="R71" s="7" t="n"/>
    </row>
    <row r="72">
      <c r="A72" s="2" t="n"/>
      <c r="B72" s="27" t="n"/>
      <c r="C72" s="4">
        <f>IF(B72="","",INDEX('Lists &amp; Instructions'!$H$14:$H$20,WEEKDAY(B72,2)))</f>
        <v/>
      </c>
      <c r="D72" s="2" t="n"/>
      <c r="E72" s="28" t="n"/>
      <c r="F72" s="28" t="n"/>
      <c r="G72" s="29">
        <f>IF(OR(E72="",F72=""),"",MOD(F72-E72,1)*24)</f>
        <v/>
      </c>
      <c r="H72" s="2" t="n"/>
      <c r="I72" s="2" t="n"/>
      <c r="J72" s="7" t="n"/>
      <c r="K72" s="4">
        <f>IF(H72="","",IFERROR(VLOOKUP(H72,'Lists &amp; Instructions'!$A$14:$D$23,4,FALSE),"Check member"))</f>
        <v/>
      </c>
      <c r="L72" s="2" t="n"/>
      <c r="M72" s="8" t="n"/>
      <c r="N72" s="2" t="n"/>
      <c r="O72" s="2" t="n"/>
      <c r="P72" s="7" t="n"/>
      <c r="Q72" s="4">
        <f>IF(AND(K72="",O72=""),"",IF(OR(K72&lt;&gt;"Current",O72&lt;&gt;"Attended"),"Yes","No"))</f>
        <v/>
      </c>
      <c r="R72" s="7" t="n"/>
    </row>
    <row r="73">
      <c r="A73" s="2" t="n"/>
      <c r="B73" s="27" t="n"/>
      <c r="C73" s="4">
        <f>IF(B73="","",INDEX('Lists &amp; Instructions'!$H$14:$H$20,WEEKDAY(B73,2)))</f>
        <v/>
      </c>
      <c r="D73" s="2" t="n"/>
      <c r="E73" s="28" t="n"/>
      <c r="F73" s="28" t="n"/>
      <c r="G73" s="29">
        <f>IF(OR(E73="",F73=""),"",MOD(F73-E73,1)*24)</f>
        <v/>
      </c>
      <c r="H73" s="2" t="n"/>
      <c r="I73" s="2" t="n"/>
      <c r="J73" s="7" t="n"/>
      <c r="K73" s="4">
        <f>IF(H73="","",IFERROR(VLOOKUP(H73,'Lists &amp; Instructions'!$A$14:$D$23,4,FALSE),"Check member"))</f>
        <v/>
      </c>
      <c r="L73" s="2" t="n"/>
      <c r="M73" s="8" t="n"/>
      <c r="N73" s="2" t="n"/>
      <c r="O73" s="2" t="n"/>
      <c r="P73" s="7" t="n"/>
      <c r="Q73" s="4">
        <f>IF(AND(K73="",O73=""),"",IF(OR(K73&lt;&gt;"Current",O73&lt;&gt;"Attended"),"Yes","No"))</f>
        <v/>
      </c>
      <c r="R73" s="7" t="n"/>
    </row>
    <row r="74">
      <c r="A74" s="2" t="n"/>
      <c r="B74" s="27" t="n"/>
      <c r="C74" s="4">
        <f>IF(B74="","",INDEX('Lists &amp; Instructions'!$H$14:$H$20,WEEKDAY(B74,2)))</f>
        <v/>
      </c>
      <c r="D74" s="2" t="n"/>
      <c r="E74" s="28" t="n"/>
      <c r="F74" s="28" t="n"/>
      <c r="G74" s="29">
        <f>IF(OR(E74="",F74=""),"",MOD(F74-E74,1)*24)</f>
        <v/>
      </c>
      <c r="H74" s="2" t="n"/>
      <c r="I74" s="2" t="n"/>
      <c r="J74" s="7" t="n"/>
      <c r="K74" s="4">
        <f>IF(H74="","",IFERROR(VLOOKUP(H74,'Lists &amp; Instructions'!$A$14:$D$23,4,FALSE),"Check member"))</f>
        <v/>
      </c>
      <c r="L74" s="2" t="n"/>
      <c r="M74" s="8" t="n"/>
      <c r="N74" s="2" t="n"/>
      <c r="O74" s="2" t="n"/>
      <c r="P74" s="7" t="n"/>
      <c r="Q74" s="4">
        <f>IF(AND(K74="",O74=""),"",IF(OR(K74&lt;&gt;"Current",O74&lt;&gt;"Attended"),"Yes","No"))</f>
        <v/>
      </c>
      <c r="R74" s="7" t="n"/>
    </row>
    <row r="75">
      <c r="A75" s="2" t="n"/>
      <c r="B75" s="27" t="n"/>
      <c r="C75" s="4">
        <f>IF(B75="","",INDEX('Lists &amp; Instructions'!$H$14:$H$20,WEEKDAY(B75,2)))</f>
        <v/>
      </c>
      <c r="D75" s="2" t="n"/>
      <c r="E75" s="28" t="n"/>
      <c r="F75" s="28" t="n"/>
      <c r="G75" s="29">
        <f>IF(OR(E75="",F75=""),"",MOD(F75-E75,1)*24)</f>
        <v/>
      </c>
      <c r="H75" s="2" t="n"/>
      <c r="I75" s="2" t="n"/>
      <c r="J75" s="7" t="n"/>
      <c r="K75" s="4">
        <f>IF(H75="","",IFERROR(VLOOKUP(H75,'Lists &amp; Instructions'!$A$14:$D$23,4,FALSE),"Check member"))</f>
        <v/>
      </c>
      <c r="L75" s="2" t="n"/>
      <c r="M75" s="8" t="n"/>
      <c r="N75" s="2" t="n"/>
      <c r="O75" s="2" t="n"/>
      <c r="P75" s="7" t="n"/>
      <c r="Q75" s="4">
        <f>IF(AND(K75="",O75=""),"",IF(OR(K75&lt;&gt;"Current",O75&lt;&gt;"Attended"),"Yes","No"))</f>
        <v/>
      </c>
      <c r="R75" s="7" t="n"/>
    </row>
    <row r="76">
      <c r="A76" s="2" t="n"/>
      <c r="B76" s="27" t="n"/>
      <c r="C76" s="4">
        <f>IF(B76="","",INDEX('Lists &amp; Instructions'!$H$14:$H$20,WEEKDAY(B76,2)))</f>
        <v/>
      </c>
      <c r="D76" s="2" t="n"/>
      <c r="E76" s="28" t="n"/>
      <c r="F76" s="28" t="n"/>
      <c r="G76" s="29">
        <f>IF(OR(E76="",F76=""),"",MOD(F76-E76,1)*24)</f>
        <v/>
      </c>
      <c r="H76" s="2" t="n"/>
      <c r="I76" s="2" t="n"/>
      <c r="J76" s="7" t="n"/>
      <c r="K76" s="4">
        <f>IF(H76="","",IFERROR(VLOOKUP(H76,'Lists &amp; Instructions'!$A$14:$D$23,4,FALSE),"Check member"))</f>
        <v/>
      </c>
      <c r="L76" s="2" t="n"/>
      <c r="M76" s="8" t="n"/>
      <c r="N76" s="2" t="n"/>
      <c r="O76" s="2" t="n"/>
      <c r="P76" s="7" t="n"/>
      <c r="Q76" s="4">
        <f>IF(AND(K76="",O76=""),"",IF(OR(K76&lt;&gt;"Current",O76&lt;&gt;"Attended"),"Yes","No"))</f>
        <v/>
      </c>
      <c r="R76" s="7" t="n"/>
    </row>
    <row r="77">
      <c r="A77" s="2" t="n"/>
      <c r="B77" s="27" t="n"/>
      <c r="C77" s="4">
        <f>IF(B77="","",INDEX('Lists &amp; Instructions'!$H$14:$H$20,WEEKDAY(B77,2)))</f>
        <v/>
      </c>
      <c r="D77" s="2" t="n"/>
      <c r="E77" s="28" t="n"/>
      <c r="F77" s="28" t="n"/>
      <c r="G77" s="29">
        <f>IF(OR(E77="",F77=""),"",MOD(F77-E77,1)*24)</f>
        <v/>
      </c>
      <c r="H77" s="2" t="n"/>
      <c r="I77" s="2" t="n"/>
      <c r="J77" s="7" t="n"/>
      <c r="K77" s="4">
        <f>IF(H77="","",IFERROR(VLOOKUP(H77,'Lists &amp; Instructions'!$A$14:$D$23,4,FALSE),"Check member"))</f>
        <v/>
      </c>
      <c r="L77" s="2" t="n"/>
      <c r="M77" s="8" t="n"/>
      <c r="N77" s="2" t="n"/>
      <c r="O77" s="2" t="n"/>
      <c r="P77" s="7" t="n"/>
      <c r="Q77" s="4">
        <f>IF(AND(K77="",O77=""),"",IF(OR(K77&lt;&gt;"Current",O77&lt;&gt;"Attended"),"Yes","No"))</f>
        <v/>
      </c>
      <c r="R77" s="7" t="n"/>
    </row>
    <row r="78">
      <c r="A78" s="2" t="n"/>
      <c r="B78" s="27" t="n"/>
      <c r="C78" s="4">
        <f>IF(B78="","",INDEX('Lists &amp; Instructions'!$H$14:$H$20,WEEKDAY(B78,2)))</f>
        <v/>
      </c>
      <c r="D78" s="2" t="n"/>
      <c r="E78" s="28" t="n"/>
      <c r="F78" s="28" t="n"/>
      <c r="G78" s="29">
        <f>IF(OR(E78="",F78=""),"",MOD(F78-E78,1)*24)</f>
        <v/>
      </c>
      <c r="H78" s="2" t="n"/>
      <c r="I78" s="2" t="n"/>
      <c r="J78" s="7" t="n"/>
      <c r="K78" s="4">
        <f>IF(H78="","",IFERROR(VLOOKUP(H78,'Lists &amp; Instructions'!$A$14:$D$23,4,FALSE),"Check member"))</f>
        <v/>
      </c>
      <c r="L78" s="2" t="n"/>
      <c r="M78" s="8" t="n"/>
      <c r="N78" s="2" t="n"/>
      <c r="O78" s="2" t="n"/>
      <c r="P78" s="7" t="n"/>
      <c r="Q78" s="4">
        <f>IF(AND(K78="",O78=""),"",IF(OR(K78&lt;&gt;"Current",O78&lt;&gt;"Attended"),"Yes","No"))</f>
        <v/>
      </c>
      <c r="R78" s="7" t="n"/>
    </row>
    <row r="79">
      <c r="A79" s="2" t="n"/>
      <c r="B79" s="27" t="n"/>
      <c r="C79" s="4">
        <f>IF(B79="","",INDEX('Lists &amp; Instructions'!$H$14:$H$20,WEEKDAY(B79,2)))</f>
        <v/>
      </c>
      <c r="D79" s="2" t="n"/>
      <c r="E79" s="28" t="n"/>
      <c r="F79" s="28" t="n"/>
      <c r="G79" s="29">
        <f>IF(OR(E79="",F79=""),"",MOD(F79-E79,1)*24)</f>
        <v/>
      </c>
      <c r="H79" s="2" t="n"/>
      <c r="I79" s="2" t="n"/>
      <c r="J79" s="7" t="n"/>
      <c r="K79" s="4">
        <f>IF(H79="","",IFERROR(VLOOKUP(H79,'Lists &amp; Instructions'!$A$14:$D$23,4,FALSE),"Check member"))</f>
        <v/>
      </c>
      <c r="L79" s="2" t="n"/>
      <c r="M79" s="8" t="n"/>
      <c r="N79" s="2" t="n"/>
      <c r="O79" s="2" t="n"/>
      <c r="P79" s="7" t="n"/>
      <c r="Q79" s="4">
        <f>IF(AND(K79="",O79=""),"",IF(OR(K79&lt;&gt;"Current",O79&lt;&gt;"Attended"),"Yes","No"))</f>
        <v/>
      </c>
      <c r="R79" s="7" t="n"/>
    </row>
    <row r="80">
      <c r="A80" s="2" t="n"/>
      <c r="B80" s="27" t="n"/>
      <c r="C80" s="4">
        <f>IF(B80="","",INDEX('Lists &amp; Instructions'!$H$14:$H$20,WEEKDAY(B80,2)))</f>
        <v/>
      </c>
      <c r="D80" s="2" t="n"/>
      <c r="E80" s="28" t="n"/>
      <c r="F80" s="28" t="n"/>
      <c r="G80" s="29">
        <f>IF(OR(E80="",F80=""),"",MOD(F80-E80,1)*24)</f>
        <v/>
      </c>
      <c r="H80" s="2" t="n"/>
      <c r="I80" s="2" t="n"/>
      <c r="J80" s="7" t="n"/>
      <c r="K80" s="4">
        <f>IF(H80="","",IFERROR(VLOOKUP(H80,'Lists &amp; Instructions'!$A$14:$D$23,4,FALSE),"Check member"))</f>
        <v/>
      </c>
      <c r="L80" s="2" t="n"/>
      <c r="M80" s="8" t="n"/>
      <c r="N80" s="2" t="n"/>
      <c r="O80" s="2" t="n"/>
      <c r="P80" s="7" t="n"/>
      <c r="Q80" s="4">
        <f>IF(AND(K80="",O80=""),"",IF(OR(K80&lt;&gt;"Current",O80&lt;&gt;"Attended"),"Yes","No"))</f>
        <v/>
      </c>
      <c r="R80" s="7" t="n"/>
    </row>
    <row r="81">
      <c r="A81" s="2" t="n"/>
      <c r="B81" s="27" t="n"/>
      <c r="C81" s="4">
        <f>IF(B81="","",INDEX('Lists &amp; Instructions'!$H$14:$H$20,WEEKDAY(B81,2)))</f>
        <v/>
      </c>
      <c r="D81" s="2" t="n"/>
      <c r="E81" s="28" t="n"/>
      <c r="F81" s="28" t="n"/>
      <c r="G81" s="29">
        <f>IF(OR(E81="",F81=""),"",MOD(F81-E81,1)*24)</f>
        <v/>
      </c>
      <c r="H81" s="2" t="n"/>
      <c r="I81" s="2" t="n"/>
      <c r="J81" s="7" t="n"/>
      <c r="K81" s="4">
        <f>IF(H81="","",IFERROR(VLOOKUP(H81,'Lists &amp; Instructions'!$A$14:$D$23,4,FALSE),"Check member"))</f>
        <v/>
      </c>
      <c r="L81" s="2" t="n"/>
      <c r="M81" s="8" t="n"/>
      <c r="N81" s="2" t="n"/>
      <c r="O81" s="2" t="n"/>
      <c r="P81" s="7" t="n"/>
      <c r="Q81" s="4">
        <f>IF(AND(K81="",O81=""),"",IF(OR(K81&lt;&gt;"Current",O81&lt;&gt;"Attended"),"Yes","No"))</f>
        <v/>
      </c>
      <c r="R81" s="7" t="n"/>
    </row>
    <row r="82">
      <c r="A82" s="2" t="n"/>
      <c r="B82" s="27" t="n"/>
      <c r="C82" s="4">
        <f>IF(B82="","",INDEX('Lists &amp; Instructions'!$H$14:$H$20,WEEKDAY(B82,2)))</f>
        <v/>
      </c>
      <c r="D82" s="2" t="n"/>
      <c r="E82" s="28" t="n"/>
      <c r="F82" s="28" t="n"/>
      <c r="G82" s="29">
        <f>IF(OR(E82="",F82=""),"",MOD(F82-E82,1)*24)</f>
        <v/>
      </c>
      <c r="H82" s="2" t="n"/>
      <c r="I82" s="2" t="n"/>
      <c r="J82" s="7" t="n"/>
      <c r="K82" s="4">
        <f>IF(H82="","",IFERROR(VLOOKUP(H82,'Lists &amp; Instructions'!$A$14:$D$23,4,FALSE),"Check member"))</f>
        <v/>
      </c>
      <c r="L82" s="2" t="n"/>
      <c r="M82" s="8" t="n"/>
      <c r="N82" s="2" t="n"/>
      <c r="O82" s="2" t="n"/>
      <c r="P82" s="7" t="n"/>
      <c r="Q82" s="4">
        <f>IF(AND(K82="",O82=""),"",IF(OR(K82&lt;&gt;"Current",O82&lt;&gt;"Attended"),"Yes","No"))</f>
        <v/>
      </c>
      <c r="R82" s="7" t="n"/>
    </row>
    <row r="83">
      <c r="A83" s="2" t="n"/>
      <c r="B83" s="27" t="n"/>
      <c r="C83" s="4">
        <f>IF(B83="","",INDEX('Lists &amp; Instructions'!$H$14:$H$20,WEEKDAY(B83,2)))</f>
        <v/>
      </c>
      <c r="D83" s="2" t="n"/>
      <c r="E83" s="28" t="n"/>
      <c r="F83" s="28" t="n"/>
      <c r="G83" s="29">
        <f>IF(OR(E83="",F83=""),"",MOD(F83-E83,1)*24)</f>
        <v/>
      </c>
      <c r="H83" s="2" t="n"/>
      <c r="I83" s="2" t="n"/>
      <c r="J83" s="7" t="n"/>
      <c r="K83" s="4">
        <f>IF(H83="","",IFERROR(VLOOKUP(H83,'Lists &amp; Instructions'!$A$14:$D$23,4,FALSE),"Check member"))</f>
        <v/>
      </c>
      <c r="L83" s="2" t="n"/>
      <c r="M83" s="8" t="n"/>
      <c r="N83" s="2" t="n"/>
      <c r="O83" s="2" t="n"/>
      <c r="P83" s="7" t="n"/>
      <c r="Q83" s="4">
        <f>IF(AND(K83="",O83=""),"",IF(OR(K83&lt;&gt;"Current",O83&lt;&gt;"Attended"),"Yes","No"))</f>
        <v/>
      </c>
      <c r="R83" s="7" t="n"/>
    </row>
    <row r="84">
      <c r="A84" s="2" t="n"/>
      <c r="B84" s="27" t="n"/>
      <c r="C84" s="4">
        <f>IF(B84="","",INDEX('Lists &amp; Instructions'!$H$14:$H$20,WEEKDAY(B84,2)))</f>
        <v/>
      </c>
      <c r="D84" s="2" t="n"/>
      <c r="E84" s="28" t="n"/>
      <c r="F84" s="28" t="n"/>
      <c r="G84" s="29">
        <f>IF(OR(E84="",F84=""),"",MOD(F84-E84,1)*24)</f>
        <v/>
      </c>
      <c r="H84" s="2" t="n"/>
      <c r="I84" s="2" t="n"/>
      <c r="J84" s="7" t="n"/>
      <c r="K84" s="4">
        <f>IF(H84="","",IFERROR(VLOOKUP(H84,'Lists &amp; Instructions'!$A$14:$D$23,4,FALSE),"Check member"))</f>
        <v/>
      </c>
      <c r="L84" s="2" t="n"/>
      <c r="M84" s="8" t="n"/>
      <c r="N84" s="2" t="n"/>
      <c r="O84" s="2" t="n"/>
      <c r="P84" s="7" t="n"/>
      <c r="Q84" s="4">
        <f>IF(AND(K84="",O84=""),"",IF(OR(K84&lt;&gt;"Current",O84&lt;&gt;"Attended"),"Yes","No"))</f>
        <v/>
      </c>
      <c r="R84" s="7" t="n"/>
    </row>
    <row r="85">
      <c r="A85" s="2" t="n"/>
      <c r="B85" s="27" t="n"/>
      <c r="C85" s="4">
        <f>IF(B85="","",INDEX('Lists &amp; Instructions'!$H$14:$H$20,WEEKDAY(B85,2)))</f>
        <v/>
      </c>
      <c r="D85" s="2" t="n"/>
      <c r="E85" s="28" t="n"/>
      <c r="F85" s="28" t="n"/>
      <c r="G85" s="29">
        <f>IF(OR(E85="",F85=""),"",MOD(F85-E85,1)*24)</f>
        <v/>
      </c>
      <c r="H85" s="2" t="n"/>
      <c r="I85" s="2" t="n"/>
      <c r="J85" s="7" t="n"/>
      <c r="K85" s="4">
        <f>IF(H85="","",IFERROR(VLOOKUP(H85,'Lists &amp; Instructions'!$A$14:$D$23,4,FALSE),"Check member"))</f>
        <v/>
      </c>
      <c r="L85" s="2" t="n"/>
      <c r="M85" s="8" t="n"/>
      <c r="N85" s="2" t="n"/>
      <c r="O85" s="2" t="n"/>
      <c r="P85" s="7" t="n"/>
      <c r="Q85" s="4">
        <f>IF(AND(K85="",O85=""),"",IF(OR(K85&lt;&gt;"Current",O85&lt;&gt;"Attended"),"Yes","No"))</f>
        <v/>
      </c>
      <c r="R85" s="7" t="n"/>
    </row>
    <row r="86">
      <c r="A86" s="2" t="n"/>
      <c r="B86" s="27" t="n"/>
      <c r="C86" s="4">
        <f>IF(B86="","",INDEX('Lists &amp; Instructions'!$H$14:$H$20,WEEKDAY(B86,2)))</f>
        <v/>
      </c>
      <c r="D86" s="2" t="n"/>
      <c r="E86" s="28" t="n"/>
      <c r="F86" s="28" t="n"/>
      <c r="G86" s="29">
        <f>IF(OR(E86="",F86=""),"",MOD(F86-E86,1)*24)</f>
        <v/>
      </c>
      <c r="H86" s="2" t="n"/>
      <c r="I86" s="2" t="n"/>
      <c r="J86" s="7" t="n"/>
      <c r="K86" s="4">
        <f>IF(H86="","",IFERROR(VLOOKUP(H86,'Lists &amp; Instructions'!$A$14:$D$23,4,FALSE),"Check member"))</f>
        <v/>
      </c>
      <c r="L86" s="2" t="n"/>
      <c r="M86" s="8" t="n"/>
      <c r="N86" s="2" t="n"/>
      <c r="O86" s="2" t="n"/>
      <c r="P86" s="7" t="n"/>
      <c r="Q86" s="4">
        <f>IF(AND(K86="",O86=""),"",IF(OR(K86&lt;&gt;"Current",O86&lt;&gt;"Attended"),"Yes","No"))</f>
        <v/>
      </c>
      <c r="R86" s="7" t="n"/>
    </row>
    <row r="87">
      <c r="A87" s="2" t="n"/>
      <c r="B87" s="27" t="n"/>
      <c r="C87" s="4">
        <f>IF(B87="","",INDEX('Lists &amp; Instructions'!$H$14:$H$20,WEEKDAY(B87,2)))</f>
        <v/>
      </c>
      <c r="D87" s="2" t="n"/>
      <c r="E87" s="28" t="n"/>
      <c r="F87" s="28" t="n"/>
      <c r="G87" s="29">
        <f>IF(OR(E87="",F87=""),"",MOD(F87-E87,1)*24)</f>
        <v/>
      </c>
      <c r="H87" s="2" t="n"/>
      <c r="I87" s="2" t="n"/>
      <c r="J87" s="7" t="n"/>
      <c r="K87" s="4">
        <f>IF(H87="","",IFERROR(VLOOKUP(H87,'Lists &amp; Instructions'!$A$14:$D$23,4,FALSE),"Check member"))</f>
        <v/>
      </c>
      <c r="L87" s="2" t="n"/>
      <c r="M87" s="8" t="n"/>
      <c r="N87" s="2" t="n"/>
      <c r="O87" s="2" t="n"/>
      <c r="P87" s="7" t="n"/>
      <c r="Q87" s="4">
        <f>IF(AND(K87="",O87=""),"",IF(OR(K87&lt;&gt;"Current",O87&lt;&gt;"Attended"),"Yes","No"))</f>
        <v/>
      </c>
      <c r="R87" s="7" t="n"/>
    </row>
    <row r="88">
      <c r="A88" s="2" t="n"/>
      <c r="B88" s="27" t="n"/>
      <c r="C88" s="4">
        <f>IF(B88="","",INDEX('Lists &amp; Instructions'!$H$14:$H$20,WEEKDAY(B88,2)))</f>
        <v/>
      </c>
      <c r="D88" s="2" t="n"/>
      <c r="E88" s="28" t="n"/>
      <c r="F88" s="28" t="n"/>
      <c r="G88" s="29">
        <f>IF(OR(E88="",F88=""),"",MOD(F88-E88,1)*24)</f>
        <v/>
      </c>
      <c r="H88" s="2" t="n"/>
      <c r="I88" s="2" t="n"/>
      <c r="J88" s="7" t="n"/>
      <c r="K88" s="4">
        <f>IF(H88="","",IFERROR(VLOOKUP(H88,'Lists &amp; Instructions'!$A$14:$D$23,4,FALSE),"Check member"))</f>
        <v/>
      </c>
      <c r="L88" s="2" t="n"/>
      <c r="M88" s="8" t="n"/>
      <c r="N88" s="2" t="n"/>
      <c r="O88" s="2" t="n"/>
      <c r="P88" s="7" t="n"/>
      <c r="Q88" s="4">
        <f>IF(AND(K88="",O88=""),"",IF(OR(K88&lt;&gt;"Current",O88&lt;&gt;"Attended"),"Yes","No"))</f>
        <v/>
      </c>
      <c r="R88" s="7" t="n"/>
    </row>
    <row r="89">
      <c r="A89" s="2" t="n"/>
      <c r="B89" s="27" t="n"/>
      <c r="C89" s="4">
        <f>IF(B89="","",INDEX('Lists &amp; Instructions'!$H$14:$H$20,WEEKDAY(B89,2)))</f>
        <v/>
      </c>
      <c r="D89" s="2" t="n"/>
      <c r="E89" s="28" t="n"/>
      <c r="F89" s="28" t="n"/>
      <c r="G89" s="29">
        <f>IF(OR(E89="",F89=""),"",MOD(F89-E89,1)*24)</f>
        <v/>
      </c>
      <c r="H89" s="2" t="n"/>
      <c r="I89" s="2" t="n"/>
      <c r="J89" s="7" t="n"/>
      <c r="K89" s="4">
        <f>IF(H89="","",IFERROR(VLOOKUP(H89,'Lists &amp; Instructions'!$A$14:$D$23,4,FALSE),"Check member"))</f>
        <v/>
      </c>
      <c r="L89" s="2" t="n"/>
      <c r="M89" s="8" t="n"/>
      <c r="N89" s="2" t="n"/>
      <c r="O89" s="2" t="n"/>
      <c r="P89" s="7" t="n"/>
      <c r="Q89" s="4">
        <f>IF(AND(K89="",O89=""),"",IF(OR(K89&lt;&gt;"Current",O89&lt;&gt;"Attended"),"Yes","No"))</f>
        <v/>
      </c>
      <c r="R89" s="7" t="n"/>
    </row>
    <row r="90">
      <c r="A90" s="2" t="n"/>
      <c r="B90" s="27" t="n"/>
      <c r="C90" s="4">
        <f>IF(B90="","",INDEX('Lists &amp; Instructions'!$H$14:$H$20,WEEKDAY(B90,2)))</f>
        <v/>
      </c>
      <c r="D90" s="2" t="n"/>
      <c r="E90" s="28" t="n"/>
      <c r="F90" s="28" t="n"/>
      <c r="G90" s="29">
        <f>IF(OR(E90="",F90=""),"",MOD(F90-E90,1)*24)</f>
        <v/>
      </c>
      <c r="H90" s="2" t="n"/>
      <c r="I90" s="2" t="n"/>
      <c r="J90" s="7" t="n"/>
      <c r="K90" s="4">
        <f>IF(H90="","",IFERROR(VLOOKUP(H90,'Lists &amp; Instructions'!$A$14:$D$23,4,FALSE),"Check member"))</f>
        <v/>
      </c>
      <c r="L90" s="2" t="n"/>
      <c r="M90" s="8" t="n"/>
      <c r="N90" s="2" t="n"/>
      <c r="O90" s="2" t="n"/>
      <c r="P90" s="7" t="n"/>
      <c r="Q90" s="4">
        <f>IF(AND(K90="",O90=""),"",IF(OR(K90&lt;&gt;"Current",O90&lt;&gt;"Attended"),"Yes","No"))</f>
        <v/>
      </c>
      <c r="R90" s="7" t="n"/>
    </row>
    <row r="91">
      <c r="A91" s="2" t="n"/>
      <c r="B91" s="27" t="n"/>
      <c r="C91" s="4">
        <f>IF(B91="","",INDEX('Lists &amp; Instructions'!$H$14:$H$20,WEEKDAY(B91,2)))</f>
        <v/>
      </c>
      <c r="D91" s="2" t="n"/>
      <c r="E91" s="28" t="n"/>
      <c r="F91" s="28" t="n"/>
      <c r="G91" s="29">
        <f>IF(OR(E91="",F91=""),"",MOD(F91-E91,1)*24)</f>
        <v/>
      </c>
      <c r="H91" s="2" t="n"/>
      <c r="I91" s="2" t="n"/>
      <c r="J91" s="7" t="n"/>
      <c r="K91" s="4">
        <f>IF(H91="","",IFERROR(VLOOKUP(H91,'Lists &amp; Instructions'!$A$14:$D$23,4,FALSE),"Check member"))</f>
        <v/>
      </c>
      <c r="L91" s="2" t="n"/>
      <c r="M91" s="8" t="n"/>
      <c r="N91" s="2" t="n"/>
      <c r="O91" s="2" t="n"/>
      <c r="P91" s="7" t="n"/>
      <c r="Q91" s="4">
        <f>IF(AND(K91="",O91=""),"",IF(OR(K91&lt;&gt;"Current",O91&lt;&gt;"Attended"),"Yes","No"))</f>
        <v/>
      </c>
      <c r="R91" s="7" t="n"/>
    </row>
    <row r="92">
      <c r="A92" s="2" t="n"/>
      <c r="B92" s="27" t="n"/>
      <c r="C92" s="4">
        <f>IF(B92="","",INDEX('Lists &amp; Instructions'!$H$14:$H$20,WEEKDAY(B92,2)))</f>
        <v/>
      </c>
      <c r="D92" s="2" t="n"/>
      <c r="E92" s="28" t="n"/>
      <c r="F92" s="28" t="n"/>
      <c r="G92" s="29">
        <f>IF(OR(E92="",F92=""),"",MOD(F92-E92,1)*24)</f>
        <v/>
      </c>
      <c r="H92" s="2" t="n"/>
      <c r="I92" s="2" t="n"/>
      <c r="J92" s="7" t="n"/>
      <c r="K92" s="4">
        <f>IF(H92="","",IFERROR(VLOOKUP(H92,'Lists &amp; Instructions'!$A$14:$D$23,4,FALSE),"Check member"))</f>
        <v/>
      </c>
      <c r="L92" s="2" t="n"/>
      <c r="M92" s="8" t="n"/>
      <c r="N92" s="2" t="n"/>
      <c r="O92" s="2" t="n"/>
      <c r="P92" s="7" t="n"/>
      <c r="Q92" s="4">
        <f>IF(AND(K92="",O92=""),"",IF(OR(K92&lt;&gt;"Current",O92&lt;&gt;"Attended"),"Yes","No"))</f>
        <v/>
      </c>
      <c r="R92" s="7" t="n"/>
    </row>
    <row r="93">
      <c r="A93" s="2" t="n"/>
      <c r="B93" s="27" t="n"/>
      <c r="C93" s="4">
        <f>IF(B93="","",INDEX('Lists &amp; Instructions'!$H$14:$H$20,WEEKDAY(B93,2)))</f>
        <v/>
      </c>
      <c r="D93" s="2" t="n"/>
      <c r="E93" s="28" t="n"/>
      <c r="F93" s="28" t="n"/>
      <c r="G93" s="29">
        <f>IF(OR(E93="",F93=""),"",MOD(F93-E93,1)*24)</f>
        <v/>
      </c>
      <c r="H93" s="2" t="n"/>
      <c r="I93" s="2" t="n"/>
      <c r="J93" s="7" t="n"/>
      <c r="K93" s="4">
        <f>IF(H93="","",IFERROR(VLOOKUP(H93,'Lists &amp; Instructions'!$A$14:$D$23,4,FALSE),"Check member"))</f>
        <v/>
      </c>
      <c r="L93" s="2" t="n"/>
      <c r="M93" s="8" t="n"/>
      <c r="N93" s="2" t="n"/>
      <c r="O93" s="2" t="n"/>
      <c r="P93" s="7" t="n"/>
      <c r="Q93" s="4">
        <f>IF(AND(K93="",O93=""),"",IF(OR(K93&lt;&gt;"Current",O93&lt;&gt;"Attended"),"Yes","No"))</f>
        <v/>
      </c>
      <c r="R93" s="7" t="n"/>
    </row>
    <row r="94">
      <c r="A94" s="2" t="n"/>
      <c r="B94" s="27" t="n"/>
      <c r="C94" s="4">
        <f>IF(B94="","",INDEX('Lists &amp; Instructions'!$H$14:$H$20,WEEKDAY(B94,2)))</f>
        <v/>
      </c>
      <c r="D94" s="2" t="n"/>
      <c r="E94" s="28" t="n"/>
      <c r="F94" s="28" t="n"/>
      <c r="G94" s="29">
        <f>IF(OR(E94="",F94=""),"",MOD(F94-E94,1)*24)</f>
        <v/>
      </c>
      <c r="H94" s="2" t="n"/>
      <c r="I94" s="2" t="n"/>
      <c r="J94" s="7" t="n"/>
      <c r="K94" s="4">
        <f>IF(H94="","",IFERROR(VLOOKUP(H94,'Lists &amp; Instructions'!$A$14:$D$23,4,FALSE),"Check member"))</f>
        <v/>
      </c>
      <c r="L94" s="2" t="n"/>
      <c r="M94" s="8" t="n"/>
      <c r="N94" s="2" t="n"/>
      <c r="O94" s="2" t="n"/>
      <c r="P94" s="7" t="n"/>
      <c r="Q94" s="4">
        <f>IF(AND(K94="",O94=""),"",IF(OR(K94&lt;&gt;"Current",O94&lt;&gt;"Attended"),"Yes","No"))</f>
        <v/>
      </c>
      <c r="R94" s="7" t="n"/>
    </row>
    <row r="95">
      <c r="A95" s="2" t="n"/>
      <c r="B95" s="27" t="n"/>
      <c r="C95" s="4">
        <f>IF(B95="","",INDEX('Lists &amp; Instructions'!$H$14:$H$20,WEEKDAY(B95,2)))</f>
        <v/>
      </c>
      <c r="D95" s="2" t="n"/>
      <c r="E95" s="28" t="n"/>
      <c r="F95" s="28" t="n"/>
      <c r="G95" s="29">
        <f>IF(OR(E95="",F95=""),"",MOD(F95-E95,1)*24)</f>
        <v/>
      </c>
      <c r="H95" s="2" t="n"/>
      <c r="I95" s="2" t="n"/>
      <c r="J95" s="7" t="n"/>
      <c r="K95" s="4">
        <f>IF(H95="","",IFERROR(VLOOKUP(H95,'Lists &amp; Instructions'!$A$14:$D$23,4,FALSE),"Check member"))</f>
        <v/>
      </c>
      <c r="L95" s="2" t="n"/>
      <c r="M95" s="8" t="n"/>
      <c r="N95" s="2" t="n"/>
      <c r="O95" s="2" t="n"/>
      <c r="P95" s="7" t="n"/>
      <c r="Q95" s="4">
        <f>IF(AND(K95="",O95=""),"",IF(OR(K95&lt;&gt;"Current",O95&lt;&gt;"Attended"),"Yes","No"))</f>
        <v/>
      </c>
      <c r="R95" s="7" t="n"/>
    </row>
    <row r="96">
      <c r="A96" s="2" t="n"/>
      <c r="B96" s="27" t="n"/>
      <c r="C96" s="4">
        <f>IF(B96="","",INDEX('Lists &amp; Instructions'!$H$14:$H$20,WEEKDAY(B96,2)))</f>
        <v/>
      </c>
      <c r="D96" s="2" t="n"/>
      <c r="E96" s="28" t="n"/>
      <c r="F96" s="28" t="n"/>
      <c r="G96" s="29">
        <f>IF(OR(E96="",F96=""),"",MOD(F96-E96,1)*24)</f>
        <v/>
      </c>
      <c r="H96" s="2" t="n"/>
      <c r="I96" s="2" t="n"/>
      <c r="J96" s="7" t="n"/>
      <c r="K96" s="4">
        <f>IF(H96="","",IFERROR(VLOOKUP(H96,'Lists &amp; Instructions'!$A$14:$D$23,4,FALSE),"Check member"))</f>
        <v/>
      </c>
      <c r="L96" s="2" t="n"/>
      <c r="M96" s="8" t="n"/>
      <c r="N96" s="2" t="n"/>
      <c r="O96" s="2" t="n"/>
      <c r="P96" s="7" t="n"/>
      <c r="Q96" s="4">
        <f>IF(AND(K96="",O96=""),"",IF(OR(K96&lt;&gt;"Current",O96&lt;&gt;"Attended"),"Yes","No"))</f>
        <v/>
      </c>
      <c r="R96" s="7" t="n"/>
    </row>
    <row r="97">
      <c r="A97" s="2" t="n"/>
      <c r="B97" s="27" t="n"/>
      <c r="C97" s="4">
        <f>IF(B97="","",INDEX('Lists &amp; Instructions'!$H$14:$H$20,WEEKDAY(B97,2)))</f>
        <v/>
      </c>
      <c r="D97" s="2" t="n"/>
      <c r="E97" s="28" t="n"/>
      <c r="F97" s="28" t="n"/>
      <c r="G97" s="29">
        <f>IF(OR(E97="",F97=""),"",MOD(F97-E97,1)*24)</f>
        <v/>
      </c>
      <c r="H97" s="2" t="n"/>
      <c r="I97" s="2" t="n"/>
      <c r="J97" s="7" t="n"/>
      <c r="K97" s="4">
        <f>IF(H97="","",IFERROR(VLOOKUP(H97,'Lists &amp; Instructions'!$A$14:$D$23,4,FALSE),"Check member"))</f>
        <v/>
      </c>
      <c r="L97" s="2" t="n"/>
      <c r="M97" s="8" t="n"/>
      <c r="N97" s="2" t="n"/>
      <c r="O97" s="2" t="n"/>
      <c r="P97" s="7" t="n"/>
      <c r="Q97" s="4">
        <f>IF(AND(K97="",O97=""),"",IF(OR(K97&lt;&gt;"Current",O97&lt;&gt;"Attended"),"Yes","No"))</f>
        <v/>
      </c>
      <c r="R97" s="7" t="n"/>
    </row>
    <row r="98">
      <c r="A98" s="2" t="n"/>
      <c r="B98" s="27" t="n"/>
      <c r="C98" s="4">
        <f>IF(B98="","",INDEX('Lists &amp; Instructions'!$H$14:$H$20,WEEKDAY(B98,2)))</f>
        <v/>
      </c>
      <c r="D98" s="2" t="n"/>
      <c r="E98" s="28" t="n"/>
      <c r="F98" s="28" t="n"/>
      <c r="G98" s="29">
        <f>IF(OR(E98="",F98=""),"",MOD(F98-E98,1)*24)</f>
        <v/>
      </c>
      <c r="H98" s="2" t="n"/>
      <c r="I98" s="2" t="n"/>
      <c r="J98" s="7" t="n"/>
      <c r="K98" s="4">
        <f>IF(H98="","",IFERROR(VLOOKUP(H98,'Lists &amp; Instructions'!$A$14:$D$23,4,FALSE),"Check member"))</f>
        <v/>
      </c>
      <c r="L98" s="2" t="n"/>
      <c r="M98" s="8" t="n"/>
      <c r="N98" s="2" t="n"/>
      <c r="O98" s="2" t="n"/>
      <c r="P98" s="7" t="n"/>
      <c r="Q98" s="4">
        <f>IF(AND(K98="",O98=""),"",IF(OR(K98&lt;&gt;"Current",O98&lt;&gt;"Attended"),"Yes","No"))</f>
        <v/>
      </c>
      <c r="R98" s="7" t="n"/>
    </row>
    <row r="99">
      <c r="A99" s="2" t="n"/>
      <c r="B99" s="27" t="n"/>
      <c r="C99" s="4">
        <f>IF(B99="","",INDEX('Lists &amp; Instructions'!$H$14:$H$20,WEEKDAY(B99,2)))</f>
        <v/>
      </c>
      <c r="D99" s="2" t="n"/>
      <c r="E99" s="28" t="n"/>
      <c r="F99" s="28" t="n"/>
      <c r="G99" s="29">
        <f>IF(OR(E99="",F99=""),"",MOD(F99-E99,1)*24)</f>
        <v/>
      </c>
      <c r="H99" s="2" t="n"/>
      <c r="I99" s="2" t="n"/>
      <c r="J99" s="7" t="n"/>
      <c r="K99" s="4">
        <f>IF(H99="","",IFERROR(VLOOKUP(H99,'Lists &amp; Instructions'!$A$14:$D$23,4,FALSE),"Check member"))</f>
        <v/>
      </c>
      <c r="L99" s="2" t="n"/>
      <c r="M99" s="8" t="n"/>
      <c r="N99" s="2" t="n"/>
      <c r="O99" s="2" t="n"/>
      <c r="P99" s="7" t="n"/>
      <c r="Q99" s="4">
        <f>IF(AND(K99="",O99=""),"",IF(OR(K99&lt;&gt;"Current",O99&lt;&gt;"Attended"),"Yes","No"))</f>
        <v/>
      </c>
      <c r="R99" s="7" t="n"/>
    </row>
    <row r="100">
      <c r="A100" s="2" t="n"/>
      <c r="B100" s="27" t="n"/>
      <c r="C100" s="4">
        <f>IF(B100="","",INDEX('Lists &amp; Instructions'!$H$14:$H$20,WEEKDAY(B100,2)))</f>
        <v/>
      </c>
      <c r="D100" s="2" t="n"/>
      <c r="E100" s="28" t="n"/>
      <c r="F100" s="28" t="n"/>
      <c r="G100" s="29">
        <f>IF(OR(E100="",F100=""),"",MOD(F100-E100,1)*24)</f>
        <v/>
      </c>
      <c r="H100" s="2" t="n"/>
      <c r="I100" s="2" t="n"/>
      <c r="J100" s="7" t="n"/>
      <c r="K100" s="4">
        <f>IF(H100="","",IFERROR(VLOOKUP(H100,'Lists &amp; Instructions'!$A$14:$D$23,4,FALSE),"Check member"))</f>
        <v/>
      </c>
      <c r="L100" s="2" t="n"/>
      <c r="M100" s="8" t="n"/>
      <c r="N100" s="2" t="n"/>
      <c r="O100" s="2" t="n"/>
      <c r="P100" s="7" t="n"/>
      <c r="Q100" s="4">
        <f>IF(AND(K100="",O100=""),"",IF(OR(K100&lt;&gt;"Current",O100&lt;&gt;"Attended"),"Yes","No"))</f>
        <v/>
      </c>
      <c r="R100" s="7" t="n"/>
    </row>
    <row r="101">
      <c r="A101" s="2" t="n"/>
      <c r="B101" s="27" t="n"/>
      <c r="C101" s="4">
        <f>IF(B101="","",INDEX('Lists &amp; Instructions'!$H$14:$H$20,WEEKDAY(B101,2)))</f>
        <v/>
      </c>
      <c r="D101" s="2" t="n"/>
      <c r="E101" s="28" t="n"/>
      <c r="F101" s="28" t="n"/>
      <c r="G101" s="29">
        <f>IF(OR(E101="",F101=""),"",MOD(F101-E101,1)*24)</f>
        <v/>
      </c>
      <c r="H101" s="2" t="n"/>
      <c r="I101" s="2" t="n"/>
      <c r="J101" s="7" t="n"/>
      <c r="K101" s="4">
        <f>IF(H101="","",IFERROR(VLOOKUP(H101,'Lists &amp; Instructions'!$A$14:$D$23,4,FALSE),"Check member"))</f>
        <v/>
      </c>
      <c r="L101" s="2" t="n"/>
      <c r="M101" s="8" t="n"/>
      <c r="N101" s="2" t="n"/>
      <c r="O101" s="2" t="n"/>
      <c r="P101" s="7" t="n"/>
      <c r="Q101" s="4">
        <f>IF(AND(K101="",O101=""),"",IF(OR(K101&lt;&gt;"Current",O101&lt;&gt;"Attended"),"Yes","No"))</f>
        <v/>
      </c>
      <c r="R101" s="7" t="n"/>
    </row>
  </sheetData>
  <conditionalFormatting sqref="K2:K101">
    <cfRule type="cellIs" priority="1" operator="equal" dxfId="0">
      <formula>"Current"</formula>
    </cfRule>
    <cfRule type="expression" priority="2" dxfId="1">
      <formula>OR(K2="Expired",K2="Pending",K2="Check member")</formula>
    </cfRule>
  </conditionalFormatting>
  <conditionalFormatting sqref="O2:O101">
    <cfRule type="cellIs" priority="3" operator="equal" dxfId="0">
      <formula>"Attended"</formula>
    </cfRule>
    <cfRule type="cellIs" priority="4" operator="equal" dxfId="1">
      <formula>"Absent"</formula>
    </cfRule>
  </conditionalFormatting>
  <conditionalFormatting sqref="Q2:Q101">
    <cfRule type="cellIs" priority="5" operator="equal" dxfId="1">
      <formula>"Yes"</formula>
    </cfRule>
  </conditionalFormatting>
  <conditionalFormatting sqref="B2:B101">
    <cfRule type="expression" priority="6" dxfId="2">
      <formula>AND($B2&lt;$T$2,$B2&lt;&gt;"")</formula>
    </cfRule>
  </conditionalFormatting>
  <dataValidations count="7">
    <dataValidation sqref="B2:B101" showErrorMessage="1" showInputMessage="1" allowBlank="1" errorTitle="Enter a valid date" error="Use a valid patrol date in DD/MM/YYYY format." type="date" operator="between">
      <formula1>1</formula1>
      <formula2>60000</formula2>
    </dataValidation>
    <dataValidation sqref="E2:F101" showErrorMessage="1" showInputMessage="1" allowBlank="1" errorTitle="Enter a valid time" error="Enter patrol times using the time format." type="time" operator="between">
      <formula1>0</formula1>
      <formula2>0.99999</formula2>
    </dataValidation>
    <dataValidation sqref="D2:D101" showErrorMessage="1" showInputMessage="1" allowBlank="1" type="list">
      <formula1>'Lists &amp; Instructions'!$I$14:$I$23</formula1>
    </dataValidation>
    <dataValidation sqref="H2:H101" showErrorMessage="1" showInputMessage="1" allowBlank="1" type="list">
      <formula1>'Lists &amp; Instructions'!$A$14:$A$23</formula1>
    </dataValidation>
    <dataValidation sqref="I2:I101" showErrorMessage="1" showInputMessage="1" allowBlank="1" type="list">
      <formula1>'Lists &amp; Instructions'!$F$14:$F$18</formula1>
    </dataValidation>
    <dataValidation sqref="N2:N101" showErrorMessage="1" showInputMessage="1" allowBlank="1" type="list">
      <formula1>"Yes,No"</formula1>
    </dataValidation>
    <dataValidation sqref="O2:O101" showErrorMessage="1" showInputMessage="1" allowBlank="1" type="list">
      <formula1>"Attended,Absent"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22" customWidth="1" min="10" max="10"/>
    <col width="15" customWidth="1" min="11" max="11"/>
    <col width="15" customWidth="1" min="12" max="12"/>
  </cols>
  <sheetData>
    <row r="1" ht="28" customHeight="1">
      <c r="A1" s="9" t="inlineStr">
        <is>
          <t>Surf Lifesaving Patrol Roster Dashboard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1" t="n"/>
    </row>
    <row r="2">
      <c r="A2" s="10" t="inlineStr">
        <is>
          <t>Key patrol metrics</t>
        </is>
      </c>
      <c r="B2" s="11" t="n"/>
    </row>
    <row r="3">
      <c r="A3" s="12" t="inlineStr">
        <is>
          <t>Total patrol shifts</t>
        </is>
      </c>
      <c r="B3" s="13">
        <f>COUNTA('Patrol Roster'!$A$2:$A$101)</f>
        <v/>
      </c>
      <c r="J3" s="10" t="inlineStr">
        <is>
          <t>Patrol Hours by Beach</t>
        </is>
      </c>
    </row>
    <row r="4">
      <c r="A4" s="12" t="inlineStr">
        <is>
          <t>Total rostered members</t>
        </is>
      </c>
      <c r="B4" s="13">
        <f>COUNTA('Patrol Roster'!$H$2:$H$101)</f>
        <v/>
      </c>
      <c r="J4" s="14" t="inlineStr">
        <is>
          <t>Beach</t>
        </is>
      </c>
      <c r="K4" s="14" t="inlineStr">
        <is>
          <t>Patrol Hours</t>
        </is>
      </c>
      <c r="L4" s="14" t="inlineStr">
        <is>
          <t>Patrol Shifts</t>
        </is>
      </c>
    </row>
    <row r="5">
      <c r="A5" s="12" t="inlineStr">
        <is>
          <t>Total patrol hours</t>
        </is>
      </c>
      <c r="B5" s="29">
        <f>SUM('Patrol Roster'!$G$2:$G$101)</f>
        <v/>
      </c>
      <c r="J5" s="15" t="inlineStr">
        <is>
          <t>Muriwai</t>
        </is>
      </c>
      <c r="K5" s="32">
        <f>SUMIF('Patrol Roster'!$D$2:$D$101,J5,'Patrol Roster'!$G$2:$G$101)</f>
        <v/>
      </c>
      <c r="L5" s="17">
        <f>COUNTIF('Patrol Roster'!$D$2:$D$101,J5)</f>
        <v/>
      </c>
    </row>
    <row r="6">
      <c r="A6" s="12" t="inlineStr">
        <is>
          <t>Average patrol hours</t>
        </is>
      </c>
      <c r="B6" s="29">
        <f>IFERROR(AVERAGE('Patrol Roster'!$G$2:$G$101),0)</f>
        <v/>
      </c>
      <c r="J6" s="12" t="inlineStr">
        <is>
          <t>Piha</t>
        </is>
      </c>
      <c r="K6" s="33">
        <f>SUMIF('Patrol Roster'!$D$2:$D$101,J6,'Patrol Roster'!$G$2:$G$101)</f>
        <v/>
      </c>
      <c r="L6" s="19">
        <f>COUNTIF('Patrol Roster'!$D$2:$D$101,J6)</f>
        <v/>
      </c>
    </row>
    <row r="7">
      <c r="A7" s="12" t="inlineStr">
        <is>
          <t>Attended shifts</t>
        </is>
      </c>
      <c r="B7" s="13">
        <f>COUNTIF('Patrol Roster'!$O$2:$O$101,"Attended")</f>
        <v/>
      </c>
      <c r="J7" s="15" t="inlineStr">
        <is>
          <t>Mount Maunganui</t>
        </is>
      </c>
      <c r="K7" s="32">
        <f>SUMIF('Patrol Roster'!$D$2:$D$101,J7,'Patrol Roster'!$G$2:$G$101)</f>
        <v/>
      </c>
      <c r="L7" s="17">
        <f>COUNTIF('Patrol Roster'!$D$2:$D$101,J7)</f>
        <v/>
      </c>
    </row>
    <row r="8">
      <c r="A8" s="12" t="inlineStr">
        <is>
          <t>Attendance rate</t>
        </is>
      </c>
      <c r="B8" s="34">
        <f>IFERROR(COUNTIF('Patrol Roster'!$O$2:$O$101,"Attended")/COUNTA('Patrol Roster'!$O$2:$O$101),0)</f>
        <v/>
      </c>
      <c r="J8" s="12" t="inlineStr">
        <is>
          <t>Sumner</t>
        </is>
      </c>
      <c r="K8" s="33">
        <f>SUMIF('Patrol Roster'!$D$2:$D$101,J8,'Patrol Roster'!$G$2:$G$101)</f>
        <v/>
      </c>
      <c r="L8" s="19">
        <f>COUNTIF('Patrol Roster'!$D$2:$D$101,J8)</f>
        <v/>
      </c>
    </row>
    <row r="9">
      <c r="A9" s="12" t="inlineStr">
        <is>
          <t>Current qualification rate</t>
        </is>
      </c>
      <c r="B9" s="34">
        <f>IFERROR(COUNTIF('Patrol Roster'!$K$2:$K$101,"Current")/COUNTA('Patrol Roster'!$K$2:$K$101),0)</f>
        <v/>
      </c>
      <c r="J9" s="15" t="inlineStr">
        <is>
          <t>Lyall Bay</t>
        </is>
      </c>
      <c r="K9" s="32">
        <f>SUMIF('Patrol Roster'!$D$2:$D$101,J9,'Patrol Roster'!$G$2:$G$101)</f>
        <v/>
      </c>
      <c r="L9" s="17">
        <f>COUNTIF('Patrol Roster'!$D$2:$D$101,J9)</f>
        <v/>
      </c>
    </row>
    <row r="10">
      <c r="A10" s="12" t="inlineStr">
        <is>
          <t>Follow-up items</t>
        </is>
      </c>
      <c r="B10" s="13">
        <f>COUNTIF('Patrol Roster'!$Q$2:$Q$101,"Yes")</f>
        <v/>
      </c>
      <c r="J10" s="12" t="inlineStr">
        <is>
          <t>St Clair</t>
        </is>
      </c>
      <c r="K10" s="33">
        <f>SUMIF('Patrol Roster'!$D$2:$D$101,J10,'Patrol Roster'!$G$2:$G$101)</f>
        <v/>
      </c>
      <c r="L10" s="19">
        <f>COUNTIF('Patrol Roster'!$D$2:$D$101,J10)</f>
        <v/>
      </c>
    </row>
    <row r="11">
      <c r="A11" s="12" t="inlineStr">
        <is>
          <t>Number of beaches patrolled</t>
        </is>
      </c>
      <c r="B11" s="13">
        <f>COUNTIF($L$5:$L$14,"&gt;0")</f>
        <v/>
      </c>
      <c r="J11" s="15" t="inlineStr">
        <is>
          <t>New Brighton</t>
        </is>
      </c>
      <c r="K11" s="32">
        <f>SUMIF('Patrol Roster'!$D$2:$D$101,J11,'Patrol Roster'!$G$2:$G$101)</f>
        <v/>
      </c>
      <c r="L11" s="17">
        <f>COUNTIF('Patrol Roster'!$D$2:$D$101,J11)</f>
        <v/>
      </c>
    </row>
    <row r="12">
      <c r="J12" s="12" t="inlineStr">
        <is>
          <t>Orewa</t>
        </is>
      </c>
      <c r="K12" s="33">
        <f>SUMIF('Patrol Roster'!$D$2:$D$101,J12,'Patrol Roster'!$G$2:$G$101)</f>
        <v/>
      </c>
      <c r="L12" s="19">
        <f>COUNTIF('Patrol Roster'!$D$2:$D$101,J12)</f>
        <v/>
      </c>
    </row>
    <row r="13">
      <c r="A13" s="21" t="inlineStr">
        <is>
          <t>Dashboard figures and charts use all prepared roster rows from 2 to 101.</t>
        </is>
      </c>
      <c r="J13" s="15" t="inlineStr">
        <is>
          <t>Ocean Beach</t>
        </is>
      </c>
      <c r="K13" s="32">
        <f>SUMIF('Patrol Roster'!$D$2:$D$101,J13,'Patrol Roster'!$G$2:$G$101)</f>
        <v/>
      </c>
      <c r="L13" s="17">
        <f>COUNTIF('Patrol Roster'!$D$2:$D$101,J13)</f>
        <v/>
      </c>
    </row>
    <row r="14">
      <c r="J14" s="12" t="inlineStr">
        <is>
          <t>Tahunanui</t>
        </is>
      </c>
      <c r="K14" s="33">
        <f>SUMIF('Patrol Roster'!$D$2:$D$101,J14,'Patrol Roster'!$G$2:$G$101)</f>
        <v/>
      </c>
      <c r="L14" s="19">
        <f>COUNTIF('Patrol Roster'!$D$2:$D$101,J14)</f>
        <v/>
      </c>
    </row>
    <row r="15"/>
    <row r="16"/>
    <row r="17">
      <c r="J17" s="10" t="inlineStr">
        <is>
          <t>Attendance Status</t>
        </is>
      </c>
    </row>
    <row r="18">
      <c r="J18" s="14" t="inlineStr">
        <is>
          <t>Attendance</t>
        </is>
      </c>
      <c r="K18" s="14" t="inlineStr">
        <is>
          <t>Shifts</t>
        </is>
      </c>
    </row>
    <row r="19">
      <c r="J19" s="22" t="inlineStr">
        <is>
          <t>Attended</t>
        </is>
      </c>
      <c r="K19" s="17">
        <f>COUNTIF('Patrol Roster'!$O$2:$O$101,J19)</f>
        <v/>
      </c>
    </row>
    <row r="20">
      <c r="J20" s="23" t="inlineStr">
        <is>
          <t>Absent</t>
        </is>
      </c>
      <c r="K20" s="19">
        <f>COUNTIF('Patrol Roster'!$O$2:$O$101,J20)</f>
        <v/>
      </c>
    </row>
    <row r="21"/>
    <row r="22"/>
    <row r="23">
      <c r="J23" s="10" t="inlineStr">
        <is>
          <t>Patrol Shifts by Member Role</t>
        </is>
      </c>
    </row>
    <row r="24">
      <c r="J24" s="14" t="inlineStr">
        <is>
          <t>Member Role</t>
        </is>
      </c>
      <c r="K24" s="14" t="inlineStr">
        <is>
          <t>Patrol Shifts</t>
        </is>
      </c>
    </row>
    <row r="25">
      <c r="J25" s="15" t="inlineStr">
        <is>
          <t>Patrol Member</t>
        </is>
      </c>
      <c r="K25" s="17">
        <f>COUNTIF('Patrol Roster'!$I$2:$I$101,J25)</f>
        <v/>
      </c>
    </row>
    <row r="26">
      <c r="J26" s="12" t="inlineStr">
        <is>
          <t>Patrol Support</t>
        </is>
      </c>
      <c r="K26" s="19">
        <f>COUNTIF('Patrol Roster'!$I$2:$I$101,J26)</f>
        <v/>
      </c>
    </row>
    <row r="27">
      <c r="J27" s="15" t="inlineStr">
        <is>
          <t>IRB Crew</t>
        </is>
      </c>
      <c r="K27" s="17">
        <f>COUNTIF('Patrol Roster'!$I$2:$I$101,J27)</f>
        <v/>
      </c>
    </row>
    <row r="28">
      <c r="J28" s="12" t="inlineStr">
        <is>
          <t>IRB Driver</t>
        </is>
      </c>
      <c r="K28" s="19">
        <f>COUNTIF('Patrol Roster'!$I$2:$I$101,J28)</f>
        <v/>
      </c>
    </row>
    <row r="29">
      <c r="J29" s="15" t="inlineStr">
        <is>
          <t>Patrol Captain</t>
        </is>
      </c>
      <c r="K29" s="17">
        <f>COUNTIF('Patrol Roster'!$I$2:$I$101,J29)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3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18" customWidth="1" min="3" max="3"/>
    <col width="20" customWidth="1" min="4" max="4"/>
    <col width="3" customWidth="1" min="5" max="5"/>
    <col width="21" customWidth="1" min="6" max="6"/>
    <col width="46" customWidth="1" min="7" max="7"/>
    <col width="16" customWidth="1" min="8" max="8"/>
    <col width="21" customWidth="1" min="9" max="9"/>
    <col width="16" customWidth="1" min="10" max="10"/>
    <col width="16" customWidth="1" min="11" max="11"/>
  </cols>
  <sheetData>
    <row r="1" ht="28" customHeight="1">
      <c r="A1" s="9" t="inlineStr">
        <is>
          <t>Surf Lifesaving Patrol Roster – Lists &amp; Instructions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1" t="n"/>
    </row>
    <row r="2"/>
    <row r="3">
      <c r="A3" s="10" t="inlineStr">
        <is>
          <t>How to use this workbook</t>
        </is>
      </c>
      <c r="F3" s="10" t="inlineStr">
        <is>
          <t>Sheet guide</t>
        </is>
      </c>
    </row>
    <row r="4" ht="32" customHeight="1">
      <c r="A4" s="24" t="inlineStr">
        <is>
          <t>Enter one row per patrol member per patrol shift.</t>
        </is>
      </c>
      <c r="F4" s="24" t="inlineStr">
        <is>
          <t>Patrol Roster</t>
        </is>
      </c>
      <c r="G4" s="24" t="inlineStr">
        <is>
          <t>Primary data-entry sheet. Yellow cells are editable; blue cells calculate automatically.</t>
        </is>
      </c>
    </row>
    <row r="5" ht="32" customHeight="1">
      <c r="A5" s="25" t="inlineStr">
        <is>
          <t>Confirm patrol dates, start and finish times, attendance, qualifications, and follow-up actions.</t>
        </is>
      </c>
      <c r="F5" s="25" t="inlineStr">
        <is>
          <t>Summary</t>
        </is>
      </c>
      <c r="G5" s="25" t="inlineStr">
        <is>
          <t>Dashboard for patrol captains and club coordinators, including key metrics and charts.</t>
        </is>
      </c>
    </row>
    <row r="6" ht="32" customHeight="1">
      <c r="A6" s="24" t="inlineStr">
        <is>
          <t>Use DD/MM/YYYY dates throughout the roster.</t>
        </is>
      </c>
      <c r="F6" s="24" t="inlineStr">
        <is>
          <t>Lists &amp; Instructions</t>
        </is>
      </c>
      <c r="G6" s="24" t="inlineStr">
        <is>
          <t>Member register, dropdown lists and workbook guidance.</t>
        </is>
      </c>
    </row>
    <row r="7" ht="32" customHeight="1">
      <c r="A7" s="25" t="inlineStr">
        <is>
          <t>Review qualification, attendance and past roster date alerts before finalising the roster.</t>
        </is>
      </c>
    </row>
    <row r="8" ht="32" customHeight="1">
      <c r="A8" s="24" t="inlineStr">
        <is>
          <t>Maintain member and incident records in line with club policy and applicable New Zealand record-retention requirements.</t>
        </is>
      </c>
      <c r="F8" s="10" t="inlineStr">
        <is>
          <t>Patrol Roster column guide</t>
        </is>
      </c>
    </row>
    <row r="9" ht="32" customHeight="1">
      <c r="A9" s="25" t="inlineStr">
        <is>
          <t>Update the Roster Review Date on the Patrol Roster sheet before reviewing date alerts.</t>
        </is>
      </c>
      <c r="F9" s="24" t="inlineStr">
        <is>
          <t>Patrol ID to Patrol Hours</t>
        </is>
      </c>
      <c r="G9" s="24" t="inlineStr">
        <is>
          <t>Shift identification, date, beach and patrol times. Day and Patrol Hours calculate automatically.</t>
        </is>
      </c>
    </row>
    <row r="10">
      <c r="F10" s="25" t="inlineStr">
        <is>
          <t>Member Name to Attendance</t>
        </is>
      </c>
      <c r="G10" s="25" t="inlineStr">
        <is>
          <t>Member identity, role, qualification details, patrol lead flag and attendance.</t>
        </is>
      </c>
    </row>
    <row r="11">
      <c r="F11" s="24" t="inlineStr">
        <is>
          <t>Weather/Surf Notes to Notes</t>
        </is>
      </c>
      <c r="G11" s="24" t="inlineStr">
        <is>
          <t>Operational notes and actions. Follow-up Required calculates automatically.</t>
        </is>
      </c>
    </row>
    <row r="12"/>
    <row r="13">
      <c r="A13" s="26" t="inlineStr">
        <is>
          <t>Member Name</t>
        </is>
      </c>
      <c r="B13" s="26" t="inlineStr">
        <is>
          <t>Role</t>
        </is>
      </c>
      <c r="C13" s="26" t="inlineStr">
        <is>
          <t>Club Member ID</t>
        </is>
      </c>
      <c r="D13" s="26" t="inlineStr">
        <is>
          <t>Qualification Status</t>
        </is>
      </c>
      <c r="F13" s="26" t="inlineStr">
        <is>
          <t>Role List</t>
        </is>
      </c>
      <c r="G13" s="26" t="inlineStr">
        <is>
          <t>Status List</t>
        </is>
      </c>
      <c r="H13" s="26" t="inlineStr">
        <is>
          <t>Weekday Reference</t>
        </is>
      </c>
      <c r="I13" s="26" t="inlineStr">
        <is>
          <t>Beach List</t>
        </is>
      </c>
      <c r="J13" s="26" t="inlineStr">
        <is>
          <t>Attendance List</t>
        </is>
      </c>
      <c r="K13" s="26" t="inlineStr">
        <is>
          <t>Patrol Lead List</t>
        </is>
      </c>
    </row>
    <row r="14">
      <c r="A14" s="15" t="inlineStr">
        <is>
          <t>Aroha Rangi</t>
        </is>
      </c>
      <c r="B14" s="15" t="inlineStr">
        <is>
          <t>Patrol Captain</t>
        </is>
      </c>
      <c r="C14" s="15" t="inlineStr">
        <is>
          <t>SLSC-2601</t>
        </is>
      </c>
      <c r="D14" s="22" t="inlineStr">
        <is>
          <t>Current</t>
        </is>
      </c>
      <c r="F14" s="15" t="inlineStr">
        <is>
          <t>Patrol Member</t>
        </is>
      </c>
      <c r="G14" s="15" t="inlineStr">
        <is>
          <t>Current</t>
        </is>
      </c>
      <c r="H14" s="15" t="inlineStr">
        <is>
          <t>Monday</t>
        </is>
      </c>
      <c r="I14" s="15" t="inlineStr">
        <is>
          <t>Muriwai</t>
        </is>
      </c>
      <c r="J14" s="15" t="inlineStr">
        <is>
          <t>Attended</t>
        </is>
      </c>
      <c r="K14" s="15" t="inlineStr">
        <is>
          <t>Yes</t>
        </is>
      </c>
    </row>
    <row r="15">
      <c r="A15" s="12" t="inlineStr">
        <is>
          <t>Liam Thompson</t>
        </is>
      </c>
      <c r="B15" s="12" t="inlineStr">
        <is>
          <t>IRB Driver</t>
        </is>
      </c>
      <c r="C15" s="12" t="inlineStr">
        <is>
          <t>SLSC-2602</t>
        </is>
      </c>
      <c r="D15" s="23" t="inlineStr">
        <is>
          <t>Current</t>
        </is>
      </c>
      <c r="F15" s="12" t="inlineStr">
        <is>
          <t>Patrol Support</t>
        </is>
      </c>
      <c r="G15" s="12" t="inlineStr">
        <is>
          <t>Expired</t>
        </is>
      </c>
      <c r="H15" s="12" t="inlineStr">
        <is>
          <t>Tuesday</t>
        </is>
      </c>
      <c r="I15" s="12" t="inlineStr">
        <is>
          <t>Piha</t>
        </is>
      </c>
      <c r="J15" s="12" t="inlineStr">
        <is>
          <t>Absent</t>
        </is>
      </c>
      <c r="K15" s="12" t="inlineStr">
        <is>
          <t>No</t>
        </is>
      </c>
    </row>
    <row r="16">
      <c r="A16" s="15" t="inlineStr">
        <is>
          <t>Charlotte Wilson</t>
        </is>
      </c>
      <c r="B16" s="15" t="inlineStr">
        <is>
          <t>Patrol Member</t>
        </is>
      </c>
      <c r="C16" s="15" t="inlineStr">
        <is>
          <t>SLSC-2603</t>
        </is>
      </c>
      <c r="D16" s="22" t="inlineStr">
        <is>
          <t>Current</t>
        </is>
      </c>
      <c r="F16" s="15" t="inlineStr">
        <is>
          <t>IRB Crew</t>
        </is>
      </c>
      <c r="G16" s="15" t="inlineStr">
        <is>
          <t>Pending</t>
        </is>
      </c>
      <c r="H16" s="15" t="inlineStr">
        <is>
          <t>Wednesday</t>
        </is>
      </c>
      <c r="I16" s="15" t="inlineStr">
        <is>
          <t>Mount Maunganui</t>
        </is>
      </c>
      <c r="J16" s="15" t="n"/>
      <c r="K16" s="15" t="n"/>
    </row>
    <row r="17">
      <c r="A17" s="12" t="inlineStr">
        <is>
          <t>Manaia Te Rangi</t>
        </is>
      </c>
      <c r="B17" s="12" t="inlineStr">
        <is>
          <t>Patrol Support</t>
        </is>
      </c>
      <c r="C17" s="12" t="inlineStr">
        <is>
          <t>SLSC-2604</t>
        </is>
      </c>
      <c r="D17" s="23" t="inlineStr">
        <is>
          <t>Expired</t>
        </is>
      </c>
      <c r="F17" s="12" t="inlineStr">
        <is>
          <t>IRB Driver</t>
        </is>
      </c>
      <c r="G17" s="12" t="n"/>
      <c r="H17" s="12" t="inlineStr">
        <is>
          <t>Thursday</t>
        </is>
      </c>
      <c r="I17" s="12" t="inlineStr">
        <is>
          <t>Sumner</t>
        </is>
      </c>
      <c r="J17" s="12" t="n"/>
      <c r="K17" s="12" t="n"/>
    </row>
    <row r="18">
      <c r="A18" s="15" t="inlineStr">
        <is>
          <t>Sophie Patel</t>
        </is>
      </c>
      <c r="B18" s="15" t="inlineStr">
        <is>
          <t>IRB Crew</t>
        </is>
      </c>
      <c r="C18" s="15" t="inlineStr">
        <is>
          <t>SLSC-2605</t>
        </is>
      </c>
      <c r="D18" s="22" t="inlineStr">
        <is>
          <t>Current</t>
        </is>
      </c>
      <c r="F18" s="15" t="inlineStr">
        <is>
          <t>Patrol Captain</t>
        </is>
      </c>
      <c r="G18" s="15" t="n"/>
      <c r="H18" s="15" t="inlineStr">
        <is>
          <t>Friday</t>
        </is>
      </c>
      <c r="I18" s="15" t="inlineStr">
        <is>
          <t>Lyall Bay</t>
        </is>
      </c>
      <c r="J18" s="15" t="n"/>
      <c r="K18" s="15" t="n"/>
    </row>
    <row r="19">
      <c r="A19" s="12" t="inlineStr">
        <is>
          <t>Hemi King</t>
        </is>
      </c>
      <c r="B19" s="12" t="inlineStr">
        <is>
          <t>Patrol Member</t>
        </is>
      </c>
      <c r="C19" s="12" t="inlineStr">
        <is>
          <t>SLSC-2606</t>
        </is>
      </c>
      <c r="D19" s="23" t="inlineStr">
        <is>
          <t>Pending</t>
        </is>
      </c>
      <c r="F19" s="12" t="n"/>
      <c r="G19" s="12" t="n"/>
      <c r="H19" s="12" t="inlineStr">
        <is>
          <t>Saturday</t>
        </is>
      </c>
      <c r="I19" s="12" t="inlineStr">
        <is>
          <t>St Clair</t>
        </is>
      </c>
      <c r="J19" s="12" t="n"/>
      <c r="K19" s="12" t="n"/>
    </row>
    <row r="20">
      <c r="A20" s="15" t="inlineStr">
        <is>
          <t>Olivia Brown</t>
        </is>
      </c>
      <c r="B20" s="15" t="inlineStr">
        <is>
          <t>Patrol Member</t>
        </is>
      </c>
      <c r="C20" s="15" t="inlineStr">
        <is>
          <t>SLSC-2607</t>
        </is>
      </c>
      <c r="D20" s="22" t="inlineStr">
        <is>
          <t>Current</t>
        </is>
      </c>
      <c r="F20" s="15" t="n"/>
      <c r="G20" s="15" t="n"/>
      <c r="H20" s="15" t="inlineStr">
        <is>
          <t>Sunday</t>
        </is>
      </c>
      <c r="I20" s="15" t="inlineStr">
        <is>
          <t>New Brighton</t>
        </is>
      </c>
      <c r="J20" s="15" t="n"/>
      <c r="K20" s="15" t="n"/>
    </row>
    <row r="21">
      <c r="A21" s="12" t="inlineStr">
        <is>
          <t>Tama Morgan</t>
        </is>
      </c>
      <c r="B21" s="12" t="inlineStr">
        <is>
          <t>IRB Crew</t>
        </is>
      </c>
      <c r="C21" s="12" t="inlineStr">
        <is>
          <t>SLSC-2608</t>
        </is>
      </c>
      <c r="D21" s="23" t="inlineStr">
        <is>
          <t>Current</t>
        </is>
      </c>
      <c r="F21" s="12" t="n"/>
      <c r="G21" s="12" t="n"/>
      <c r="H21" s="12" t="n"/>
      <c r="I21" s="12" t="inlineStr">
        <is>
          <t>Orewa</t>
        </is>
      </c>
      <c r="J21" s="12" t="n"/>
      <c r="K21" s="12" t="n"/>
    </row>
    <row r="22">
      <c r="A22" s="15" t="inlineStr">
        <is>
          <t>Emma Clarke</t>
        </is>
      </c>
      <c r="B22" s="15" t="inlineStr">
        <is>
          <t>Patrol Support</t>
        </is>
      </c>
      <c r="C22" s="15" t="inlineStr">
        <is>
          <t>SLSC-2609</t>
        </is>
      </c>
      <c r="D22" s="22" t="inlineStr">
        <is>
          <t>Current</t>
        </is>
      </c>
      <c r="F22" s="15" t="n"/>
      <c r="G22" s="15" t="n"/>
      <c r="H22" s="15" t="n"/>
      <c r="I22" s="15" t="inlineStr">
        <is>
          <t>Ocean Beach</t>
        </is>
      </c>
      <c r="J22" s="15" t="n"/>
      <c r="K22" s="15" t="n"/>
    </row>
    <row r="23">
      <c r="A23" s="12" t="inlineStr">
        <is>
          <t>Ngaire Williams</t>
        </is>
      </c>
      <c r="B23" s="12" t="inlineStr">
        <is>
          <t>Patrol Captain</t>
        </is>
      </c>
      <c r="C23" s="12" t="inlineStr">
        <is>
          <t>SLSC-2610</t>
        </is>
      </c>
      <c r="D23" s="23" t="inlineStr">
        <is>
          <t>Current</t>
        </is>
      </c>
      <c r="F23" s="12" t="n"/>
      <c r="G23" s="12" t="n"/>
      <c r="H23" s="12" t="n"/>
      <c r="I23" s="12" t="inlineStr">
        <is>
          <t>Tahunanui</t>
        </is>
      </c>
      <c r="J23" s="12" t="n"/>
      <c r="K23" s="12" t="n"/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2026-10-26T13:27:52Z</dcterms:created>
  <dcterms:modified xmlns:dcterms="http://purl.org/dc/terms/" xmlns:xsi="http://www.w3.org/2001/XMLSchema-instance" xsi:type="dcterms:W3CDTF">2026-10-26T13:27:52Z</dcterms:modified>
</cp:coreProperties>
</file>