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ll Track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Rates &amp; List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0.0"/>
    <numFmt numFmtId="166" formatCode="$#,##0.00"/>
    <numFmt numFmtId="167" formatCode="0.0%"/>
  </numFmts>
  <fonts count="6">
    <font>
      <name val="Calibri"/>
      <family val="2"/>
      <color theme="1"/>
      <sz val="11"/>
      <scheme val="minor"/>
    </font>
    <font>
      <name val="Aptos"/>
      <b val="1"/>
      <color rgb="00FFFFFF"/>
      <sz val="11"/>
    </font>
    <font>
      <name val="Aptos"/>
      <color rgb="001F2937"/>
      <sz val="10"/>
    </font>
    <font>
      <name val="Aptos"/>
      <color rgb="00166534"/>
      <sz val="10"/>
    </font>
    <font>
      <name val="Aptos Display"/>
      <b val="1"/>
      <color rgb="00FFFFFF"/>
      <sz val="16"/>
    </font>
    <font>
      <name val="Aptos Display"/>
      <b val="1"/>
      <color rgb="000F172A"/>
      <sz val="14"/>
    </font>
  </fonts>
  <fills count="10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DCFCE7"/>
      </patternFill>
    </fill>
    <fill>
      <patternFill patternType="solid">
        <fgColor rgb="00FFFFFF"/>
      </patternFill>
    </fill>
    <fill>
      <patternFill patternType="solid">
        <fgColor rgb="001E293B"/>
      </patternFill>
    </fill>
    <fill>
      <patternFill patternType="solid">
        <fgColor rgb="0000843D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/>
    </xf>
    <xf numFmtId="49" fontId="2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6" fontId="2" fillId="4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0" fontId="4" fillId="7" borderId="0" applyAlignment="1" pivotButton="0" quotePrefix="0" xfId="0">
      <alignment horizontal="center" vertical="center"/>
    </xf>
    <xf numFmtId="0" fontId="1" fillId="8" borderId="1" pivotButton="0" quotePrefix="0" xfId="0"/>
    <xf numFmtId="0" fontId="2" fillId="9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1" fontId="5" fillId="9" borderId="1" applyAlignment="1" pivotButton="0" quotePrefix="0" xfId="0">
      <alignment horizontal="right" vertical="center"/>
    </xf>
    <xf numFmtId="166" fontId="5" fillId="9" borderId="1" applyAlignment="1" pivotButton="0" quotePrefix="0" xfId="0">
      <alignment horizontal="right" vertical="center"/>
    </xf>
    <xf numFmtId="165" fontId="5" fillId="9" borderId="1" applyAlignment="1" pivotButton="0" quotePrefix="0" xfId="0">
      <alignment horizontal="right" vertical="center"/>
    </xf>
    <xf numFmtId="167" fontId="5" fillId="9" borderId="1" applyAlignment="1" pivotButton="0" quotePrefix="0" xfId="0">
      <alignment horizontal="right" vertical="center"/>
    </xf>
    <xf numFmtId="0" fontId="1" fillId="7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center" vertical="center"/>
    </xf>
    <xf numFmtId="1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165" fontId="2" fillId="6" borderId="1" applyAlignment="1" pivotButton="0" quotePrefix="0" xfId="0">
      <alignment horizontal="center" vertical="center"/>
    </xf>
    <xf numFmtId="1" fontId="2" fillId="6" borderId="1" applyAlignment="1" pivotButton="0" quotePrefix="0" xfId="0">
      <alignment horizontal="center" vertical="center"/>
    </xf>
    <xf numFmtId="166" fontId="2" fillId="6" borderId="1" applyAlignment="1" pivotButton="0" quotePrefix="0" xfId="0">
      <alignment horizontal="center" vertical="center"/>
    </xf>
    <xf numFmtId="164" fontId="2" fillId="6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2" fontId="2" fillId="4" borderId="1" applyAlignment="1" pivotButton="0" quotePrefix="0" xfId="0">
      <alignment horizontal="center" vertical="center"/>
    </xf>
    <xf numFmtId="0" fontId="2" fillId="9" borderId="1" applyAlignment="1" pivotButton="0" quotePrefix="0" xfId="0">
      <alignment horizontal="left" vertical="center" wrapText="1"/>
    </xf>
    <xf numFmtId="2" fontId="2" fillId="4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6" borderId="1" applyAlignment="1" pivotButton="0" quotePrefix="0" xfId="0">
      <alignment horizontal="left" vertical="center" wrapText="1"/>
    </xf>
    <xf numFmtId="0" fontId="0" fillId="8" borderId="1" pivotButton="0" quotePrefix="0" xfId="0"/>
  </cellXfs>
  <cellStyles count="1">
    <cellStyle name="Normal" xfId="0" builtinId="0" hidden="0"/>
  </cellStyles>
  <dxfs count="2">
    <dxf>
      <font>
        <name val="Aptos"/>
        <b val="1"/>
        <color rgb="0016A34A"/>
        <sz val="10"/>
      </font>
      <fill>
        <patternFill patternType="solid">
          <fgColor rgb="00DCFCE7"/>
        </patternFill>
      </fill>
    </dxf>
    <dxf>
      <font>
        <name val="Aptos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Total Billed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'Dashboard'!D13</f>
            </strRef>
          </tx>
          <spPr>
            <a:ln xmlns:a="http://schemas.openxmlformats.org/drawingml/2006/main" w="28575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'Dashboard'!$A$14:$A$25</f>
            </numRef>
          </cat>
          <val>
            <numRef>
              <f>'Dashboard'!$D$14:$D$25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Water Usage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'Dashboard'!$A$14:$A$25</f>
            </numRef>
          </cat>
          <val>
            <numRef>
              <f>'Dashboard'!$B$14:$B$25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Bills by Payment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'Dashboard'!H13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'Dashboard'!$G$14:$G$17</f>
            </numRef>
          </cat>
          <val>
            <numRef>
              <f>'Dashboard'!$H$14:$H$17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27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27</row>
      <rowOff>0</rowOff>
    </from>
    <ext cx="504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43</row>
      <rowOff>0</rowOff>
    </from>
    <ext cx="432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WatercareBillTracker" displayName="WatercareBillTracker" ref="A1:X101" headerRowCount="1">
  <autoFilter ref="A1:X101"/>
  <tableColumns count="24">
    <tableColumn id="1" name="Bill ID"/>
    <tableColumn id="2" name="Watercare Account No."/>
    <tableColumn id="3" name="Property Name"/>
    <tableColumn id="4" name="Suburb"/>
    <tableColumn id="5" name="Property Type"/>
    <tableColumn id="6" name="Billing Period Start"/>
    <tableColumn id="7" name="Billing Period End"/>
    <tableColumn id="8" name="Bill Date"/>
    <tableColumn id="9" name="Due Date"/>
    <tableColumn id="10" name="Meter Opening (kL)"/>
    <tableColumn id="11" name="Meter Closing (kL)"/>
    <tableColumn id="12" name="Water Usage (kL)"/>
    <tableColumn id="13" name="Water Charge (NZD)"/>
    <tableColumn id="14" name="Wastewater Charge (NZD)"/>
    <tableColumn id="15" name="Fixed Service Charge (NZD)"/>
    <tableColumn id="16" name="Other Charges (NZD)"/>
    <tableColumn id="17" name="Subtotal ex GST (NZD)"/>
    <tableColumn id="18" name="GST (NZD)"/>
    <tableColumn id="19" name="Total Bill (NZD)"/>
    <tableColumn id="20" name="Paid Date"/>
    <tableColumn id="21" name="Payment Status"/>
    <tableColumn id="22" name="Days to Pay"/>
    <tableColumn id="23" name="Overdue?"/>
    <tableColumn id="24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WatercareAccountReference" displayName="WatercareAccountReference" ref="A4:E104" headerRowCount="1">
  <autoFilter ref="A4:E104"/>
  <tableColumns count="5">
    <tableColumn id="1" name="Watercare Account No."/>
    <tableColumn id="2" name="Property Name"/>
    <tableColumn id="3" name="Suburb"/>
    <tableColumn id="4" name="Property Type"/>
    <tableColumn id="5" name="Wastewater Factor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X1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1" customWidth="1" min="2" max="2"/>
    <col width="28" customWidth="1" min="3" max="3"/>
    <col width="16" customWidth="1" min="4" max="4"/>
    <col width="16" customWidth="1" min="5" max="5"/>
    <col width="16" customWidth="1" min="6" max="6"/>
    <col width="16" customWidth="1" min="7" max="7"/>
    <col width="14" customWidth="1" min="8" max="8"/>
    <col width="14" customWidth="1" min="9" max="9"/>
    <col width="18" customWidth="1" min="10" max="10"/>
    <col width="18" customWidth="1" min="11" max="11"/>
    <col width="17" customWidth="1" min="12" max="12"/>
    <col width="19" customWidth="1" min="13" max="13"/>
    <col width="22" customWidth="1" min="14" max="14"/>
    <col width="23" customWidth="1" min="15" max="15"/>
    <col width="18" customWidth="1" min="16" max="16"/>
    <col width="21" customWidth="1" min="17" max="17"/>
    <col width="14" customWidth="1" min="18" max="18"/>
    <col width="18" customWidth="1" min="19" max="19"/>
    <col width="14" customWidth="1" min="20" max="20"/>
    <col width="19" customWidth="1" min="21" max="21"/>
    <col width="14" customWidth="1" min="22" max="22"/>
    <col width="12" customWidth="1" min="23" max="23"/>
    <col width="30" customWidth="1" min="24" max="24"/>
  </cols>
  <sheetData>
    <row r="1" ht="42" customHeight="1">
      <c r="A1" s="1" t="inlineStr">
        <is>
          <t>Bill ID</t>
        </is>
      </c>
      <c r="B1" s="1" t="inlineStr">
        <is>
          <t>Watercare Account No.</t>
        </is>
      </c>
      <c r="C1" s="1" t="inlineStr">
        <is>
          <t>Property Name</t>
        </is>
      </c>
      <c r="D1" s="1" t="inlineStr">
        <is>
          <t>Suburb</t>
        </is>
      </c>
      <c r="E1" s="1" t="inlineStr">
        <is>
          <t>Property Type</t>
        </is>
      </c>
      <c r="F1" s="1" t="inlineStr">
        <is>
          <t>Billing Period Start</t>
        </is>
      </c>
      <c r="G1" s="1" t="inlineStr">
        <is>
          <t>Billing Period End</t>
        </is>
      </c>
      <c r="H1" s="1" t="inlineStr">
        <is>
          <t>Bill Date</t>
        </is>
      </c>
      <c r="I1" s="1" t="inlineStr">
        <is>
          <t>Due Date</t>
        </is>
      </c>
      <c r="J1" s="1" t="inlineStr">
        <is>
          <t>Meter Opening (kL)</t>
        </is>
      </c>
      <c r="K1" s="1" t="inlineStr">
        <is>
          <t>Meter Closing (kL)</t>
        </is>
      </c>
      <c r="L1" s="1" t="inlineStr">
        <is>
          <t>Water Usage (kL)</t>
        </is>
      </c>
      <c r="M1" s="1" t="inlineStr">
        <is>
          <t>Water Charge (NZD)</t>
        </is>
      </c>
      <c r="N1" s="1" t="inlineStr">
        <is>
          <t>Wastewater Charge (NZD)</t>
        </is>
      </c>
      <c r="O1" s="1" t="inlineStr">
        <is>
          <t>Fixed Service Charge (NZD)</t>
        </is>
      </c>
      <c r="P1" s="1" t="inlineStr">
        <is>
          <t>Other Charges (NZD)</t>
        </is>
      </c>
      <c r="Q1" s="1" t="inlineStr">
        <is>
          <t>Subtotal ex GST (NZD)</t>
        </is>
      </c>
      <c r="R1" s="1" t="inlineStr">
        <is>
          <t>GST (NZD)</t>
        </is>
      </c>
      <c r="S1" s="1" t="inlineStr">
        <is>
          <t>Total Bill (NZD)</t>
        </is>
      </c>
      <c r="T1" s="1" t="inlineStr">
        <is>
          <t>Paid Date</t>
        </is>
      </c>
      <c r="U1" s="1" t="inlineStr">
        <is>
          <t>Payment Status</t>
        </is>
      </c>
      <c r="V1" s="1" t="inlineStr">
        <is>
          <t>Days to Pay</t>
        </is>
      </c>
      <c r="W1" s="1" t="inlineStr">
        <is>
          <t>Overdue?</t>
        </is>
      </c>
      <c r="X1" s="1" t="inlineStr">
        <is>
          <t>Notes</t>
        </is>
      </c>
    </row>
    <row r="2">
      <c r="A2" s="2" t="inlineStr">
        <is>
          <t>WB-2026-001</t>
        </is>
      </c>
      <c r="B2" s="3" t="inlineStr">
        <is>
          <t>WC-100215</t>
        </is>
      </c>
      <c r="C2" s="4">
        <f>IF(B2="","",IFERROR(VLOOKUP(B2,'Rates &amp; Lists'!$A$5:$E$13,2,FALSE),IFERROR(VLOOKUP(B2,'Rates &amp; Lists'!$A$5:$E$104,2,FALSE),"")))</f>
        <v/>
      </c>
      <c r="D2" s="4">
        <f>IF(B2="","",IFERROR(VLOOKUP(B2,'Rates &amp; Lists'!$A$5:$E$13,3,FALSE),IFERROR(VLOOKUP(B2,'Rates &amp; Lists'!$A$5:$E$104,3,FALSE),"")))</f>
        <v/>
      </c>
      <c r="E2" s="4">
        <f>IF(B2="","",IFERROR(VLOOKUP(B2,'Rates &amp; Lists'!$A$5:$E$13,4,FALSE),IFERROR(VLOOKUP(B2,'Rates &amp; Lists'!$A$5:$E$104,4,FALSE),"")))</f>
        <v/>
      </c>
      <c r="F2" s="5" t="n">
        <v>46023</v>
      </c>
      <c r="G2" s="5" t="n">
        <v>46053</v>
      </c>
      <c r="H2" s="5" t="n">
        <v>46053</v>
      </c>
      <c r="I2" s="5" t="n">
        <v>46073</v>
      </c>
      <c r="J2" s="6" t="n">
        <v>12034</v>
      </c>
      <c r="K2" s="6" t="n">
        <v>12052</v>
      </c>
      <c r="L2" s="7">
        <f>IF(OR(J2="",K2=""),"",K2-J2)</f>
        <v/>
      </c>
      <c r="M2" s="8" t="n">
        <v>52</v>
      </c>
      <c r="N2" s="8" t="n">
        <v>41</v>
      </c>
      <c r="O2" s="8" t="n">
        <v>28</v>
      </c>
      <c r="P2" s="8" t="n">
        <v>0</v>
      </c>
      <c r="Q2" s="9">
        <f>IF(COUNTA(M2:P2)=0,"",SUM(M2:P2))</f>
        <v/>
      </c>
      <c r="R2" s="9">
        <f>IF(Q2="","",Q2*'Rates &amp; Lists'!$H$2)</f>
        <v/>
      </c>
      <c r="S2" s="9">
        <f>IF(Q2="","",Q2+R2)</f>
        <v/>
      </c>
      <c r="T2" s="5" t="n">
        <v>46065</v>
      </c>
      <c r="U2" s="10" t="inlineStr">
        <is>
          <t>Paid</t>
        </is>
      </c>
      <c r="V2" s="11">
        <f>IF(OR(H2="",T2=""),"",T2-H2)</f>
        <v/>
      </c>
      <c r="W2" s="12">
        <f>IF(A2="","",IF(AND(U2&lt;&gt;"Paid",TODAY()&gt;I2),"Yes","No"))</f>
        <v/>
      </c>
      <c r="X2" s="13" t="inlineStr">
        <is>
          <t>Paid by online banking</t>
        </is>
      </c>
    </row>
    <row r="3">
      <c r="A3" s="2" t="inlineStr">
        <is>
          <t>WB-2026-002</t>
        </is>
      </c>
      <c r="B3" s="3" t="inlineStr">
        <is>
          <t>WC-100462</t>
        </is>
      </c>
      <c r="C3" s="4">
        <f>IF(B3="","",IFERROR(VLOOKUP(B3,'Rates &amp; Lists'!$A$5:$E$13,2,FALSE),IFERROR(VLOOKUP(B3,'Rates &amp; Lists'!$A$5:$E$104,2,FALSE),"")))</f>
        <v/>
      </c>
      <c r="D3" s="4">
        <f>IF(B3="","",IFERROR(VLOOKUP(B3,'Rates &amp; Lists'!$A$5:$E$13,3,FALSE),IFERROR(VLOOKUP(B3,'Rates &amp; Lists'!$A$5:$E$104,3,FALSE),"")))</f>
        <v/>
      </c>
      <c r="E3" s="4">
        <f>IF(B3="","",IFERROR(VLOOKUP(B3,'Rates &amp; Lists'!$A$5:$E$13,4,FALSE),IFERROR(VLOOKUP(B3,'Rates &amp; Lists'!$A$5:$E$104,4,FALSE),"")))</f>
        <v/>
      </c>
      <c r="F3" s="5" t="n">
        <v>46054</v>
      </c>
      <c r="G3" s="5" t="n">
        <v>46081</v>
      </c>
      <c r="H3" s="5" t="n">
        <v>46081</v>
      </c>
      <c r="I3" s="5" t="n">
        <v>46101</v>
      </c>
      <c r="J3" s="6" t="n">
        <v>8450</v>
      </c>
      <c r="K3" s="6" t="n">
        <v>8474</v>
      </c>
      <c r="L3" s="7">
        <f>IF(OR(J3="",K3=""),"",K3-J3)</f>
        <v/>
      </c>
      <c r="M3" s="8" t="n">
        <v>61</v>
      </c>
      <c r="N3" s="8" t="n">
        <v>53</v>
      </c>
      <c r="O3" s="8" t="n">
        <v>28</v>
      </c>
      <c r="P3" s="8" t="n">
        <v>2</v>
      </c>
      <c r="Q3" s="9">
        <f>IF(COUNTA(M3:P3)=0,"",SUM(M3:P3))</f>
        <v/>
      </c>
      <c r="R3" s="9">
        <f>IF(Q3="","",Q3*'Rates &amp; Lists'!$H$2)</f>
        <v/>
      </c>
      <c r="S3" s="9">
        <f>IF(Q3="","",Q3+R3)</f>
        <v/>
      </c>
      <c r="T3" s="5" t="n">
        <v>46093</v>
      </c>
      <c r="U3" s="10" t="inlineStr">
        <is>
          <t>Paid</t>
        </is>
      </c>
      <c r="V3" s="11">
        <f>IF(OR(H3="",T3=""),"",T3-H3)</f>
        <v/>
      </c>
      <c r="W3" s="12">
        <f>IF(A3="","",IF(AND(U3&lt;&gt;"Paid",TODAY()&gt;I3),"Yes","No"))</f>
        <v/>
      </c>
      <c r="X3" s="13" t="inlineStr">
        <is>
          <t>Automatic payment confirmed</t>
        </is>
      </c>
    </row>
    <row r="4">
      <c r="A4" s="2" t="inlineStr">
        <is>
          <t>WB-2026-003</t>
        </is>
      </c>
      <c r="B4" s="3" t="inlineStr">
        <is>
          <t>WC-100781</t>
        </is>
      </c>
      <c r="C4" s="4">
        <f>IF(B4="","",IFERROR(VLOOKUP(B4,'Rates &amp; Lists'!$A$5:$E$13,2,FALSE),IFERROR(VLOOKUP(B4,'Rates &amp; Lists'!$A$5:$E$104,2,FALSE),"")))</f>
        <v/>
      </c>
      <c r="D4" s="4">
        <f>IF(B4="","",IFERROR(VLOOKUP(B4,'Rates &amp; Lists'!$A$5:$E$13,3,FALSE),IFERROR(VLOOKUP(B4,'Rates &amp; Lists'!$A$5:$E$104,3,FALSE),"")))</f>
        <v/>
      </c>
      <c r="E4" s="4">
        <f>IF(B4="","",IFERROR(VLOOKUP(B4,'Rates &amp; Lists'!$A$5:$E$13,4,FALSE),IFERROR(VLOOKUP(B4,'Rates &amp; Lists'!$A$5:$E$104,4,FALSE),"")))</f>
        <v/>
      </c>
      <c r="F4" s="5" t="n">
        <v>46082</v>
      </c>
      <c r="G4" s="5" t="n">
        <v>46112</v>
      </c>
      <c r="H4" s="5" t="n">
        <v>46112</v>
      </c>
      <c r="I4" s="5" t="n">
        <v>46132</v>
      </c>
      <c r="J4" s="6" t="n">
        <v>6321</v>
      </c>
      <c r="K4" s="6" t="n">
        <v>6352</v>
      </c>
      <c r="L4" s="7">
        <f>IF(OR(J4="",K4=""),"",K4-J4)</f>
        <v/>
      </c>
      <c r="M4" s="8" t="n">
        <v>75</v>
      </c>
      <c r="N4" s="8" t="n">
        <v>66</v>
      </c>
      <c r="O4" s="8" t="n">
        <v>29</v>
      </c>
      <c r="P4" s="8" t="n">
        <v>0</v>
      </c>
      <c r="Q4" s="9">
        <f>IF(COUNTA(M4:P4)=0,"",SUM(M4:P4))</f>
        <v/>
      </c>
      <c r="R4" s="9">
        <f>IF(Q4="","",Q4*'Rates &amp; Lists'!$H$2)</f>
        <v/>
      </c>
      <c r="S4" s="9">
        <f>IF(Q4="","",Q4+R4)</f>
        <v/>
      </c>
      <c r="T4" s="5" t="n"/>
      <c r="U4" s="10" t="inlineStr">
        <is>
          <t>Awaiting payment</t>
        </is>
      </c>
      <c r="V4" s="11">
        <f>IF(OR(H4="",T4=""),"",T4-H4)</f>
        <v/>
      </c>
      <c r="W4" s="12">
        <f>IF(A4="","",IF(AND(U4&lt;&gt;"Paid",TODAY()&gt;I4),"Yes","No"))</f>
        <v/>
      </c>
      <c r="X4" s="13" t="inlineStr">
        <is>
          <t>Payment reminder sent</t>
        </is>
      </c>
    </row>
    <row r="5">
      <c r="A5" s="2" t="inlineStr">
        <is>
          <t>WB-2026-004</t>
        </is>
      </c>
      <c r="B5" s="3" t="inlineStr">
        <is>
          <t>WC-101034</t>
        </is>
      </c>
      <c r="C5" s="4">
        <f>IF(B5="","",IFERROR(VLOOKUP(B5,'Rates &amp; Lists'!$A$5:$E$13,2,FALSE),IFERROR(VLOOKUP(B5,'Rates &amp; Lists'!$A$5:$E$104,2,FALSE),"")))</f>
        <v/>
      </c>
      <c r="D5" s="4">
        <f>IF(B5="","",IFERROR(VLOOKUP(B5,'Rates &amp; Lists'!$A$5:$E$13,3,FALSE),IFERROR(VLOOKUP(B5,'Rates &amp; Lists'!$A$5:$E$104,3,FALSE),"")))</f>
        <v/>
      </c>
      <c r="E5" s="4">
        <f>IF(B5="","",IFERROR(VLOOKUP(B5,'Rates &amp; Lists'!$A$5:$E$13,4,FALSE),IFERROR(VLOOKUP(B5,'Rates &amp; Lists'!$A$5:$E$104,4,FALSE),"")))</f>
        <v/>
      </c>
      <c r="F5" s="5" t="n">
        <v>46113</v>
      </c>
      <c r="G5" s="5" t="n">
        <v>46142</v>
      </c>
      <c r="H5" s="5" t="n">
        <v>46142</v>
      </c>
      <c r="I5" s="5" t="n">
        <v>46162</v>
      </c>
      <c r="J5" s="6" t="n">
        <v>15780</v>
      </c>
      <c r="K5" s="6" t="n">
        <v>15828</v>
      </c>
      <c r="L5" s="7">
        <f>IF(OR(J5="",K5=""),"",K5-J5)</f>
        <v/>
      </c>
      <c r="M5" s="8" t="n">
        <v>100</v>
      </c>
      <c r="N5" s="8" t="n">
        <v>90</v>
      </c>
      <c r="O5" s="8" t="n">
        <v>31</v>
      </c>
      <c r="P5" s="8" t="n">
        <v>5</v>
      </c>
      <c r="Q5" s="9">
        <f>IF(COUNTA(M5:P5)=0,"",SUM(M5:P5))</f>
        <v/>
      </c>
      <c r="R5" s="9">
        <f>IF(Q5="","",Q5*'Rates &amp; Lists'!$H$2)</f>
        <v/>
      </c>
      <c r="S5" s="9">
        <f>IF(Q5="","",Q5+R5)</f>
        <v/>
      </c>
      <c r="T5" s="5" t="n"/>
      <c r="U5" s="10" t="inlineStr">
        <is>
          <t>Overdue</t>
        </is>
      </c>
      <c r="V5" s="11">
        <f>IF(OR(H5="",T5=""),"",T5-H5)</f>
        <v/>
      </c>
      <c r="W5" s="12">
        <f>IF(A5="","",IF(AND(U5&lt;&gt;"Paid",TODAY()&gt;I5),"Yes","No"))</f>
        <v/>
      </c>
      <c r="X5" s="13" t="inlineStr">
        <is>
          <t>Invoice past due</t>
        </is>
      </c>
    </row>
    <row r="6">
      <c r="A6" s="2" t="inlineStr">
        <is>
          <t>WB-2026-005</t>
        </is>
      </c>
      <c r="B6" s="3" t="inlineStr">
        <is>
          <t>WC-101288</t>
        </is>
      </c>
      <c r="C6" s="4">
        <f>IF(B6="","",IFERROR(VLOOKUP(B6,'Rates &amp; Lists'!$A$5:$E$13,2,FALSE),IFERROR(VLOOKUP(B6,'Rates &amp; Lists'!$A$5:$E$104,2,FALSE),"")))</f>
        <v/>
      </c>
      <c r="D6" s="4">
        <f>IF(B6="","",IFERROR(VLOOKUP(B6,'Rates &amp; Lists'!$A$5:$E$13,3,FALSE),IFERROR(VLOOKUP(B6,'Rates &amp; Lists'!$A$5:$E$104,3,FALSE),"")))</f>
        <v/>
      </c>
      <c r="E6" s="4">
        <f>IF(B6="","",IFERROR(VLOOKUP(B6,'Rates &amp; Lists'!$A$5:$E$13,4,FALSE),IFERROR(VLOOKUP(B6,'Rates &amp; Lists'!$A$5:$E$104,4,FALSE),"")))</f>
        <v/>
      </c>
      <c r="F6" s="5" t="n">
        <v>46143</v>
      </c>
      <c r="G6" s="5" t="n">
        <v>46173</v>
      </c>
      <c r="H6" s="5" t="n">
        <v>46173</v>
      </c>
      <c r="I6" s="5" t="n">
        <v>46193</v>
      </c>
      <c r="J6" s="6" t="n">
        <v>4140</v>
      </c>
      <c r="K6" s="6" t="n">
        <v>4155</v>
      </c>
      <c r="L6" s="7">
        <f>IF(OR(J6="",K6=""),"",K6-J6)</f>
        <v/>
      </c>
      <c r="M6" s="8" t="n">
        <v>44</v>
      </c>
      <c r="N6" s="8" t="n">
        <v>39</v>
      </c>
      <c r="O6" s="8" t="n">
        <v>27</v>
      </c>
      <c r="P6" s="8" t="n">
        <v>0</v>
      </c>
      <c r="Q6" s="9">
        <f>IF(COUNTA(M6:P6)=0,"",SUM(M6:P6))</f>
        <v/>
      </c>
      <c r="R6" s="9">
        <f>IF(Q6="","",Q6*'Rates &amp; Lists'!$H$2)</f>
        <v/>
      </c>
      <c r="S6" s="9">
        <f>IF(Q6="","",Q6+R6)</f>
        <v/>
      </c>
      <c r="T6" s="5" t="n"/>
      <c r="U6" s="10" t="inlineStr">
        <is>
          <t>Disputed</t>
        </is>
      </c>
      <c r="V6" s="11">
        <f>IF(OR(H6="",T6=""),"",T6-H6)</f>
        <v/>
      </c>
      <c r="W6" s="12">
        <f>IF(A6="","",IF(AND(U6&lt;&gt;"Paid",TODAY()&gt;I6),"Yes","No"))</f>
        <v/>
      </c>
      <c r="X6" s="13" t="inlineStr">
        <is>
          <t>Usage query lodged</t>
        </is>
      </c>
    </row>
    <row r="7">
      <c r="A7" s="2" t="inlineStr">
        <is>
          <t>WB-2026-006</t>
        </is>
      </c>
      <c r="B7" s="3" t="inlineStr">
        <is>
          <t>WC-101546</t>
        </is>
      </c>
      <c r="C7" s="4">
        <f>IF(B7="","",IFERROR(VLOOKUP(B7,'Rates &amp; Lists'!$A$5:$E$13,2,FALSE),IFERROR(VLOOKUP(B7,'Rates &amp; Lists'!$A$5:$E$104,2,FALSE),"")))</f>
        <v/>
      </c>
      <c r="D7" s="4">
        <f>IF(B7="","",IFERROR(VLOOKUP(B7,'Rates &amp; Lists'!$A$5:$E$13,3,FALSE),IFERROR(VLOOKUP(B7,'Rates &amp; Lists'!$A$5:$E$104,3,FALSE),"")))</f>
        <v/>
      </c>
      <c r="E7" s="4">
        <f>IF(B7="","",IFERROR(VLOOKUP(B7,'Rates &amp; Lists'!$A$5:$E$13,4,FALSE),IFERROR(VLOOKUP(B7,'Rates &amp; Lists'!$A$5:$E$104,4,FALSE),"")))</f>
        <v/>
      </c>
      <c r="F7" s="5" t="n">
        <v>46174</v>
      </c>
      <c r="G7" s="5" t="n">
        <v>46203</v>
      </c>
      <c r="H7" s="5" t="n">
        <v>46203</v>
      </c>
      <c r="I7" s="5" t="n">
        <v>46223</v>
      </c>
      <c r="J7" s="6" t="n">
        <v>9365</v>
      </c>
      <c r="K7" s="6" t="n">
        <v>9392</v>
      </c>
      <c r="L7" s="7">
        <f>IF(OR(J7="",K7=""),"",K7-J7)</f>
        <v/>
      </c>
      <c r="M7" s="8" t="n">
        <v>68</v>
      </c>
      <c r="N7" s="8" t="n">
        <v>60</v>
      </c>
      <c r="O7" s="8" t="n">
        <v>28</v>
      </c>
      <c r="P7" s="8" t="n">
        <v>0</v>
      </c>
      <c r="Q7" s="9">
        <f>IF(COUNTA(M7:P7)=0,"",SUM(M7:P7))</f>
        <v/>
      </c>
      <c r="R7" s="9">
        <f>IF(Q7="","",Q7*'Rates &amp; Lists'!$H$2)</f>
        <v/>
      </c>
      <c r="S7" s="9">
        <f>IF(Q7="","",Q7+R7)</f>
        <v/>
      </c>
      <c r="T7" s="5" t="n">
        <v>46215</v>
      </c>
      <c r="U7" s="10" t="inlineStr">
        <is>
          <t>Paid</t>
        </is>
      </c>
      <c r="V7" s="11">
        <f>IF(OR(H7="",T7=""),"",T7-H7)</f>
        <v/>
      </c>
      <c r="W7" s="12">
        <f>IF(A7="","",IF(AND(U7&lt;&gt;"Paid",TODAY()&gt;I7),"Yes","No"))</f>
        <v/>
      </c>
      <c r="X7" s="13" t="inlineStr">
        <is>
          <t>Paid by direct debit</t>
        </is>
      </c>
    </row>
    <row r="8">
      <c r="A8" s="2" t="inlineStr">
        <is>
          <t>WB-2026-007</t>
        </is>
      </c>
      <c r="B8" s="3" t="inlineStr">
        <is>
          <t>WC-101809</t>
        </is>
      </c>
      <c r="C8" s="4">
        <f>IF(B8="","",IFERROR(VLOOKUP(B8,'Rates &amp; Lists'!$A$5:$E$13,2,FALSE),IFERROR(VLOOKUP(B8,'Rates &amp; Lists'!$A$5:$E$104,2,FALSE),"")))</f>
        <v/>
      </c>
      <c r="D8" s="4">
        <f>IF(B8="","",IFERROR(VLOOKUP(B8,'Rates &amp; Lists'!$A$5:$E$13,3,FALSE),IFERROR(VLOOKUP(B8,'Rates &amp; Lists'!$A$5:$E$104,3,FALSE),"")))</f>
        <v/>
      </c>
      <c r="E8" s="4">
        <f>IF(B8="","",IFERROR(VLOOKUP(B8,'Rates &amp; Lists'!$A$5:$E$13,4,FALSE),IFERROR(VLOOKUP(B8,'Rates &amp; Lists'!$A$5:$E$104,4,FALSE),"")))</f>
        <v/>
      </c>
      <c r="F8" s="5" t="n">
        <v>46204</v>
      </c>
      <c r="G8" s="5" t="n">
        <v>46234</v>
      </c>
      <c r="H8" s="5" t="n">
        <v>46234</v>
      </c>
      <c r="I8" s="5" t="n">
        <v>46254</v>
      </c>
      <c r="J8" s="6" t="n">
        <v>11042</v>
      </c>
      <c r="K8" s="6" t="n">
        <v>11064</v>
      </c>
      <c r="L8" s="7">
        <f>IF(OR(J8="",K8=""),"",K8-J8)</f>
        <v/>
      </c>
      <c r="M8" s="8" t="n">
        <v>57</v>
      </c>
      <c r="N8" s="8" t="n">
        <v>49</v>
      </c>
      <c r="O8" s="8" t="n">
        <v>28</v>
      </c>
      <c r="P8" s="8" t="n">
        <v>4</v>
      </c>
      <c r="Q8" s="9">
        <f>IF(COUNTA(M8:P8)=0,"",SUM(M8:P8))</f>
        <v/>
      </c>
      <c r="R8" s="9">
        <f>IF(Q8="","",Q8*'Rates &amp; Lists'!$H$2)</f>
        <v/>
      </c>
      <c r="S8" s="9">
        <f>IF(Q8="","",Q8+R8)</f>
        <v/>
      </c>
      <c r="T8" s="5" t="n"/>
      <c r="U8" s="10" t="inlineStr">
        <is>
          <t>Awaiting payment</t>
        </is>
      </c>
      <c r="V8" s="11">
        <f>IF(OR(H8="",T8=""),"",T8-H8)</f>
        <v/>
      </c>
      <c r="W8" s="12">
        <f>IF(A8="","",IF(AND(U8&lt;&gt;"Paid",TODAY()&gt;I8),"Yes","No"))</f>
        <v/>
      </c>
      <c r="X8" s="13" t="inlineStr">
        <is>
          <t>Follow-up required</t>
        </is>
      </c>
    </row>
    <row r="9">
      <c r="A9" s="2" t="inlineStr">
        <is>
          <t>WB-2026-008</t>
        </is>
      </c>
      <c r="B9" s="3" t="inlineStr">
        <is>
          <t>WC-102067</t>
        </is>
      </c>
      <c r="C9" s="4">
        <f>IF(B9="","",IFERROR(VLOOKUP(B9,'Rates &amp; Lists'!$A$5:$E$13,2,FALSE),IFERROR(VLOOKUP(B9,'Rates &amp; Lists'!$A$5:$E$104,2,FALSE),"")))</f>
        <v/>
      </c>
      <c r="D9" s="4">
        <f>IF(B9="","",IFERROR(VLOOKUP(B9,'Rates &amp; Lists'!$A$5:$E$13,3,FALSE),IFERROR(VLOOKUP(B9,'Rates &amp; Lists'!$A$5:$E$104,3,FALSE),"")))</f>
        <v/>
      </c>
      <c r="E9" s="4">
        <f>IF(B9="","",IFERROR(VLOOKUP(B9,'Rates &amp; Lists'!$A$5:$E$13,4,FALSE),IFERROR(VLOOKUP(B9,'Rates &amp; Lists'!$A$5:$E$104,4,FALSE),"")))</f>
        <v/>
      </c>
      <c r="F9" s="5" t="n">
        <v>46235</v>
      </c>
      <c r="G9" s="5" t="n">
        <v>46265</v>
      </c>
      <c r="H9" s="5" t="n">
        <v>46265</v>
      </c>
      <c r="I9" s="5" t="n">
        <v>46285</v>
      </c>
      <c r="J9" s="6" t="n">
        <v>7288</v>
      </c>
      <c r="K9" s="6" t="n">
        <v>7324</v>
      </c>
      <c r="L9" s="7">
        <f>IF(OR(J9="",K9=""),"",K9-J9)</f>
        <v/>
      </c>
      <c r="M9" s="8" t="n">
        <v>86</v>
      </c>
      <c r="N9" s="8" t="n">
        <v>75</v>
      </c>
      <c r="O9" s="8" t="n">
        <v>30</v>
      </c>
      <c r="P9" s="8" t="n">
        <v>0</v>
      </c>
      <c r="Q9" s="9">
        <f>IF(COUNTA(M9:P9)=0,"",SUM(M9:P9))</f>
        <v/>
      </c>
      <c r="R9" s="9">
        <f>IF(Q9="","",Q9*'Rates &amp; Lists'!$H$2)</f>
        <v/>
      </c>
      <c r="S9" s="9">
        <f>IF(Q9="","",Q9+R9)</f>
        <v/>
      </c>
      <c r="T9" s="5" t="n">
        <v>46277</v>
      </c>
      <c r="U9" s="10" t="inlineStr">
        <is>
          <t>Paid</t>
        </is>
      </c>
      <c r="V9" s="11">
        <f>IF(OR(H9="",T9=""),"",T9-H9)</f>
        <v/>
      </c>
      <c r="W9" s="12">
        <f>IF(A9="","",IF(AND(U9&lt;&gt;"Paid",TODAY()&gt;I9),"Yes","No"))</f>
        <v/>
      </c>
      <c r="X9" s="13" t="inlineStr">
        <is>
          <t>Paid at customer service centre</t>
        </is>
      </c>
    </row>
    <row r="10">
      <c r="A10" s="2" t="inlineStr">
        <is>
          <t>WB-2026-009</t>
        </is>
      </c>
      <c r="B10" s="3" t="inlineStr">
        <is>
          <t>WC-102314</t>
        </is>
      </c>
      <c r="C10" s="4">
        <f>IF(B10="","",IFERROR(VLOOKUP(B10,'Rates &amp; Lists'!$A$5:$E$13,2,FALSE),IFERROR(VLOOKUP(B10,'Rates &amp; Lists'!$A$5:$E$104,2,FALSE),"")))</f>
        <v/>
      </c>
      <c r="D10" s="4">
        <f>IF(B10="","",IFERROR(VLOOKUP(B10,'Rates &amp; Lists'!$A$5:$E$13,3,FALSE),IFERROR(VLOOKUP(B10,'Rates &amp; Lists'!$A$5:$E$104,3,FALSE),"")))</f>
        <v/>
      </c>
      <c r="E10" s="4">
        <f>IF(B10="","",IFERROR(VLOOKUP(B10,'Rates &amp; Lists'!$A$5:$E$13,4,FALSE),IFERROR(VLOOKUP(B10,'Rates &amp; Lists'!$A$5:$E$104,4,FALSE),"")))</f>
        <v/>
      </c>
      <c r="F10" s="5" t="n">
        <v>46266</v>
      </c>
      <c r="G10" s="5" t="n">
        <v>46295</v>
      </c>
      <c r="H10" s="5" t="n">
        <v>46295</v>
      </c>
      <c r="I10" s="5" t="n">
        <v>46315</v>
      </c>
      <c r="J10" s="6" t="n">
        <v>5022</v>
      </c>
      <c r="K10" s="6" t="n">
        <v>5034</v>
      </c>
      <c r="L10" s="7">
        <f>IF(OR(J10="",K10=""),"",K10-J10)</f>
        <v/>
      </c>
      <c r="M10" s="8" t="n">
        <v>38</v>
      </c>
      <c r="N10" s="8" t="n">
        <v>33</v>
      </c>
      <c r="O10" s="8" t="n">
        <v>27</v>
      </c>
      <c r="P10" s="8" t="n">
        <v>0</v>
      </c>
      <c r="Q10" s="9">
        <f>IF(COUNTA(M10:P10)=0,"",SUM(M10:P10))</f>
        <v/>
      </c>
      <c r="R10" s="9">
        <f>IF(Q10="","",Q10*'Rates &amp; Lists'!$H$2)</f>
        <v/>
      </c>
      <c r="S10" s="9">
        <f>IF(Q10="","",Q10+R10)</f>
        <v/>
      </c>
      <c r="T10" s="5" t="n"/>
      <c r="U10" s="10" t="inlineStr">
        <is>
          <t>Awaiting payment</t>
        </is>
      </c>
      <c r="V10" s="11">
        <f>IF(OR(H10="",T10=""),"",T10-H10)</f>
        <v/>
      </c>
      <c r="W10" s="12">
        <f>IF(A10="","",IF(AND(U10&lt;&gt;"Paid",TODAY()&gt;I10),"Yes","No"))</f>
        <v/>
      </c>
      <c r="X10" s="13" t="inlineStr">
        <is>
          <t>Due later this month</t>
        </is>
      </c>
    </row>
    <row r="11">
      <c r="A11" s="2" t="n"/>
      <c r="B11" s="2" t="n"/>
      <c r="C11" s="4">
        <f>IF(B11="","",IFERROR(VLOOKUP(B11,'Rates &amp; Lists'!$A$5:$E$13,2,FALSE),IFERROR(VLOOKUP(B11,'Rates &amp; Lists'!$A$5:$E$104,2,FALSE),"")))</f>
        <v/>
      </c>
      <c r="D11" s="4">
        <f>IF(B11="","",IFERROR(VLOOKUP(B11,'Rates &amp; Lists'!$A$5:$E$13,3,FALSE),IFERROR(VLOOKUP(B11,'Rates &amp; Lists'!$A$5:$E$104,3,FALSE),"")))</f>
        <v/>
      </c>
      <c r="E11" s="4">
        <f>IF(B11="","",IFERROR(VLOOKUP(B11,'Rates &amp; Lists'!$A$5:$E$13,4,FALSE),IFERROR(VLOOKUP(B11,'Rates &amp; Lists'!$A$5:$E$104,4,FALSE),"")))</f>
        <v/>
      </c>
      <c r="F11" s="5" t="n"/>
      <c r="G11" s="5" t="n"/>
      <c r="H11" s="5" t="n"/>
      <c r="I11" s="5" t="n"/>
      <c r="J11" s="6" t="n"/>
      <c r="K11" s="6" t="n"/>
      <c r="L11" s="7">
        <f>IF(OR(J11="",K11=""),"",K11-J11)</f>
        <v/>
      </c>
      <c r="M11" s="8" t="n"/>
      <c r="N11" s="8" t="n"/>
      <c r="O11" s="8" t="n"/>
      <c r="P11" s="8" t="n"/>
      <c r="Q11" s="9">
        <f>IF(COUNTA(M11:P11)=0,"",SUM(M11:P11))</f>
        <v/>
      </c>
      <c r="R11" s="9">
        <f>IF(Q11="","",Q11*'Rates &amp; Lists'!$H$2)</f>
        <v/>
      </c>
      <c r="S11" s="9">
        <f>IF(Q11="","",Q11+R11)</f>
        <v/>
      </c>
      <c r="T11" s="5" t="n"/>
      <c r="U11" s="10" t="n"/>
      <c r="V11" s="11">
        <f>IF(OR(H11="",T11=""),"",T11-H11)</f>
        <v/>
      </c>
      <c r="W11" s="12">
        <f>IF(A11="","",IF(AND(U11&lt;&gt;"Paid",TODAY()&gt;I11),"Yes","No"))</f>
        <v/>
      </c>
      <c r="X11" s="13" t="n"/>
    </row>
    <row r="12">
      <c r="A12" s="2" t="n"/>
      <c r="B12" s="2" t="n"/>
      <c r="C12" s="4">
        <f>IF(B12="","",IFERROR(VLOOKUP(B12,'Rates &amp; Lists'!$A$5:$E$13,2,FALSE),IFERROR(VLOOKUP(B12,'Rates &amp; Lists'!$A$5:$E$104,2,FALSE),"")))</f>
        <v/>
      </c>
      <c r="D12" s="4">
        <f>IF(B12="","",IFERROR(VLOOKUP(B12,'Rates &amp; Lists'!$A$5:$E$13,3,FALSE),IFERROR(VLOOKUP(B12,'Rates &amp; Lists'!$A$5:$E$104,3,FALSE),"")))</f>
        <v/>
      </c>
      <c r="E12" s="4">
        <f>IF(B12="","",IFERROR(VLOOKUP(B12,'Rates &amp; Lists'!$A$5:$E$13,4,FALSE),IFERROR(VLOOKUP(B12,'Rates &amp; Lists'!$A$5:$E$104,4,FALSE),"")))</f>
        <v/>
      </c>
      <c r="F12" s="5" t="n"/>
      <c r="G12" s="5" t="n"/>
      <c r="H12" s="5" t="n"/>
      <c r="I12" s="5" t="n"/>
      <c r="J12" s="6" t="n"/>
      <c r="K12" s="6" t="n"/>
      <c r="L12" s="7">
        <f>IF(OR(J12="",K12=""),"",K12-J12)</f>
        <v/>
      </c>
      <c r="M12" s="8" t="n"/>
      <c r="N12" s="8" t="n"/>
      <c r="O12" s="8" t="n"/>
      <c r="P12" s="8" t="n"/>
      <c r="Q12" s="9">
        <f>IF(COUNTA(M12:P12)=0,"",SUM(M12:P12))</f>
        <v/>
      </c>
      <c r="R12" s="9">
        <f>IF(Q12="","",Q12*'Rates &amp; Lists'!$H$2)</f>
        <v/>
      </c>
      <c r="S12" s="9">
        <f>IF(Q12="","",Q12+R12)</f>
        <v/>
      </c>
      <c r="T12" s="5" t="n"/>
      <c r="U12" s="10" t="n"/>
      <c r="V12" s="11">
        <f>IF(OR(H12="",T12=""),"",T12-H12)</f>
        <v/>
      </c>
      <c r="W12" s="12">
        <f>IF(A12="","",IF(AND(U12&lt;&gt;"Paid",TODAY()&gt;I12),"Yes","No"))</f>
        <v/>
      </c>
      <c r="X12" s="13" t="n"/>
    </row>
    <row r="13">
      <c r="A13" s="2" t="n"/>
      <c r="B13" s="2" t="n"/>
      <c r="C13" s="4">
        <f>IF(B13="","",IFERROR(VLOOKUP(B13,'Rates &amp; Lists'!$A$5:$E$13,2,FALSE),IFERROR(VLOOKUP(B13,'Rates &amp; Lists'!$A$5:$E$104,2,FALSE),"")))</f>
        <v/>
      </c>
      <c r="D13" s="4">
        <f>IF(B13="","",IFERROR(VLOOKUP(B13,'Rates &amp; Lists'!$A$5:$E$13,3,FALSE),IFERROR(VLOOKUP(B13,'Rates &amp; Lists'!$A$5:$E$104,3,FALSE),"")))</f>
        <v/>
      </c>
      <c r="E13" s="4">
        <f>IF(B13="","",IFERROR(VLOOKUP(B13,'Rates &amp; Lists'!$A$5:$E$13,4,FALSE),IFERROR(VLOOKUP(B13,'Rates &amp; Lists'!$A$5:$E$104,4,FALSE),"")))</f>
        <v/>
      </c>
      <c r="F13" s="5" t="n"/>
      <c r="G13" s="5" t="n"/>
      <c r="H13" s="5" t="n"/>
      <c r="I13" s="5" t="n"/>
      <c r="J13" s="6" t="n"/>
      <c r="K13" s="6" t="n"/>
      <c r="L13" s="7">
        <f>IF(OR(J13="",K13=""),"",K13-J13)</f>
        <v/>
      </c>
      <c r="M13" s="8" t="n"/>
      <c r="N13" s="8" t="n"/>
      <c r="O13" s="8" t="n"/>
      <c r="P13" s="8" t="n"/>
      <c r="Q13" s="9">
        <f>IF(COUNTA(M13:P13)=0,"",SUM(M13:P13))</f>
        <v/>
      </c>
      <c r="R13" s="9">
        <f>IF(Q13="","",Q13*'Rates &amp; Lists'!$H$2)</f>
        <v/>
      </c>
      <c r="S13" s="9">
        <f>IF(Q13="","",Q13+R13)</f>
        <v/>
      </c>
      <c r="T13" s="5" t="n"/>
      <c r="U13" s="10" t="n"/>
      <c r="V13" s="11">
        <f>IF(OR(H13="",T13=""),"",T13-H13)</f>
        <v/>
      </c>
      <c r="W13" s="12">
        <f>IF(A13="","",IF(AND(U13&lt;&gt;"Paid",TODAY()&gt;I13),"Yes","No"))</f>
        <v/>
      </c>
      <c r="X13" s="13" t="n"/>
    </row>
    <row r="14">
      <c r="A14" s="2" t="n"/>
      <c r="B14" s="2" t="n"/>
      <c r="C14" s="4">
        <f>IF(B14="","",IFERROR(VLOOKUP(B14,'Rates &amp; Lists'!$A$5:$E$13,2,FALSE),IFERROR(VLOOKUP(B14,'Rates &amp; Lists'!$A$5:$E$104,2,FALSE),"")))</f>
        <v/>
      </c>
      <c r="D14" s="4">
        <f>IF(B14="","",IFERROR(VLOOKUP(B14,'Rates &amp; Lists'!$A$5:$E$13,3,FALSE),IFERROR(VLOOKUP(B14,'Rates &amp; Lists'!$A$5:$E$104,3,FALSE),"")))</f>
        <v/>
      </c>
      <c r="E14" s="4">
        <f>IF(B14="","",IFERROR(VLOOKUP(B14,'Rates &amp; Lists'!$A$5:$E$13,4,FALSE),IFERROR(VLOOKUP(B14,'Rates &amp; Lists'!$A$5:$E$104,4,FALSE),"")))</f>
        <v/>
      </c>
      <c r="F14" s="5" t="n"/>
      <c r="G14" s="5" t="n"/>
      <c r="H14" s="5" t="n"/>
      <c r="I14" s="5" t="n"/>
      <c r="J14" s="6" t="n"/>
      <c r="K14" s="6" t="n"/>
      <c r="L14" s="7">
        <f>IF(OR(J14="",K14=""),"",K14-J14)</f>
        <v/>
      </c>
      <c r="M14" s="8" t="n"/>
      <c r="N14" s="8" t="n"/>
      <c r="O14" s="8" t="n"/>
      <c r="P14" s="8" t="n"/>
      <c r="Q14" s="9">
        <f>IF(COUNTA(M14:P14)=0,"",SUM(M14:P14))</f>
        <v/>
      </c>
      <c r="R14" s="9">
        <f>IF(Q14="","",Q14*'Rates &amp; Lists'!$H$2)</f>
        <v/>
      </c>
      <c r="S14" s="9">
        <f>IF(Q14="","",Q14+R14)</f>
        <v/>
      </c>
      <c r="T14" s="5" t="n"/>
      <c r="U14" s="10" t="n"/>
      <c r="V14" s="11">
        <f>IF(OR(H14="",T14=""),"",T14-H14)</f>
        <v/>
      </c>
      <c r="W14" s="12">
        <f>IF(A14="","",IF(AND(U14&lt;&gt;"Paid",TODAY()&gt;I14),"Yes","No"))</f>
        <v/>
      </c>
      <c r="X14" s="13" t="n"/>
    </row>
    <row r="15">
      <c r="A15" s="2" t="n"/>
      <c r="B15" s="2" t="n"/>
      <c r="C15" s="4">
        <f>IF(B15="","",IFERROR(VLOOKUP(B15,'Rates &amp; Lists'!$A$5:$E$13,2,FALSE),IFERROR(VLOOKUP(B15,'Rates &amp; Lists'!$A$5:$E$104,2,FALSE),"")))</f>
        <v/>
      </c>
      <c r="D15" s="4">
        <f>IF(B15="","",IFERROR(VLOOKUP(B15,'Rates &amp; Lists'!$A$5:$E$13,3,FALSE),IFERROR(VLOOKUP(B15,'Rates &amp; Lists'!$A$5:$E$104,3,FALSE),"")))</f>
        <v/>
      </c>
      <c r="E15" s="4">
        <f>IF(B15="","",IFERROR(VLOOKUP(B15,'Rates &amp; Lists'!$A$5:$E$13,4,FALSE),IFERROR(VLOOKUP(B15,'Rates &amp; Lists'!$A$5:$E$104,4,FALSE),"")))</f>
        <v/>
      </c>
      <c r="F15" s="5" t="n"/>
      <c r="G15" s="5" t="n"/>
      <c r="H15" s="5" t="n"/>
      <c r="I15" s="5" t="n"/>
      <c r="J15" s="6" t="n"/>
      <c r="K15" s="6" t="n"/>
      <c r="L15" s="7">
        <f>IF(OR(J15="",K15=""),"",K15-J15)</f>
        <v/>
      </c>
      <c r="M15" s="8" t="n"/>
      <c r="N15" s="8" t="n"/>
      <c r="O15" s="8" t="n"/>
      <c r="P15" s="8" t="n"/>
      <c r="Q15" s="9">
        <f>IF(COUNTA(M15:P15)=0,"",SUM(M15:P15))</f>
        <v/>
      </c>
      <c r="R15" s="9">
        <f>IF(Q15="","",Q15*'Rates &amp; Lists'!$H$2)</f>
        <v/>
      </c>
      <c r="S15" s="9">
        <f>IF(Q15="","",Q15+R15)</f>
        <v/>
      </c>
      <c r="T15" s="5" t="n"/>
      <c r="U15" s="10" t="n"/>
      <c r="V15" s="11">
        <f>IF(OR(H15="",T15=""),"",T15-H15)</f>
        <v/>
      </c>
      <c r="W15" s="12">
        <f>IF(A15="","",IF(AND(U15&lt;&gt;"Paid",TODAY()&gt;I15),"Yes","No"))</f>
        <v/>
      </c>
      <c r="X15" s="13" t="n"/>
    </row>
    <row r="16">
      <c r="A16" s="2" t="n"/>
      <c r="B16" s="2" t="n"/>
      <c r="C16" s="4">
        <f>IF(B16="","",IFERROR(VLOOKUP(B16,'Rates &amp; Lists'!$A$5:$E$13,2,FALSE),IFERROR(VLOOKUP(B16,'Rates &amp; Lists'!$A$5:$E$104,2,FALSE),"")))</f>
        <v/>
      </c>
      <c r="D16" s="4">
        <f>IF(B16="","",IFERROR(VLOOKUP(B16,'Rates &amp; Lists'!$A$5:$E$13,3,FALSE),IFERROR(VLOOKUP(B16,'Rates &amp; Lists'!$A$5:$E$104,3,FALSE),"")))</f>
        <v/>
      </c>
      <c r="E16" s="4">
        <f>IF(B16="","",IFERROR(VLOOKUP(B16,'Rates &amp; Lists'!$A$5:$E$13,4,FALSE),IFERROR(VLOOKUP(B16,'Rates &amp; Lists'!$A$5:$E$104,4,FALSE),"")))</f>
        <v/>
      </c>
      <c r="F16" s="5" t="n"/>
      <c r="G16" s="5" t="n"/>
      <c r="H16" s="5" t="n"/>
      <c r="I16" s="5" t="n"/>
      <c r="J16" s="6" t="n"/>
      <c r="K16" s="6" t="n"/>
      <c r="L16" s="7">
        <f>IF(OR(J16="",K16=""),"",K16-J16)</f>
        <v/>
      </c>
      <c r="M16" s="8" t="n"/>
      <c r="N16" s="8" t="n"/>
      <c r="O16" s="8" t="n"/>
      <c r="P16" s="8" t="n"/>
      <c r="Q16" s="9">
        <f>IF(COUNTA(M16:P16)=0,"",SUM(M16:P16))</f>
        <v/>
      </c>
      <c r="R16" s="9">
        <f>IF(Q16="","",Q16*'Rates &amp; Lists'!$H$2)</f>
        <v/>
      </c>
      <c r="S16" s="9">
        <f>IF(Q16="","",Q16+R16)</f>
        <v/>
      </c>
      <c r="T16" s="5" t="n"/>
      <c r="U16" s="10" t="n"/>
      <c r="V16" s="11">
        <f>IF(OR(H16="",T16=""),"",T16-H16)</f>
        <v/>
      </c>
      <c r="W16" s="12">
        <f>IF(A16="","",IF(AND(U16&lt;&gt;"Paid",TODAY()&gt;I16),"Yes","No"))</f>
        <v/>
      </c>
      <c r="X16" s="13" t="n"/>
    </row>
    <row r="17">
      <c r="A17" s="2" t="n"/>
      <c r="B17" s="2" t="n"/>
      <c r="C17" s="4">
        <f>IF(B17="","",IFERROR(VLOOKUP(B17,'Rates &amp; Lists'!$A$5:$E$13,2,FALSE),IFERROR(VLOOKUP(B17,'Rates &amp; Lists'!$A$5:$E$104,2,FALSE),"")))</f>
        <v/>
      </c>
      <c r="D17" s="4">
        <f>IF(B17="","",IFERROR(VLOOKUP(B17,'Rates &amp; Lists'!$A$5:$E$13,3,FALSE),IFERROR(VLOOKUP(B17,'Rates &amp; Lists'!$A$5:$E$104,3,FALSE),"")))</f>
        <v/>
      </c>
      <c r="E17" s="4">
        <f>IF(B17="","",IFERROR(VLOOKUP(B17,'Rates &amp; Lists'!$A$5:$E$13,4,FALSE),IFERROR(VLOOKUP(B17,'Rates &amp; Lists'!$A$5:$E$104,4,FALSE),"")))</f>
        <v/>
      </c>
      <c r="F17" s="5" t="n"/>
      <c r="G17" s="5" t="n"/>
      <c r="H17" s="5" t="n"/>
      <c r="I17" s="5" t="n"/>
      <c r="J17" s="6" t="n"/>
      <c r="K17" s="6" t="n"/>
      <c r="L17" s="7">
        <f>IF(OR(J17="",K17=""),"",K17-J17)</f>
        <v/>
      </c>
      <c r="M17" s="8" t="n"/>
      <c r="N17" s="8" t="n"/>
      <c r="O17" s="8" t="n"/>
      <c r="P17" s="8" t="n"/>
      <c r="Q17" s="9">
        <f>IF(COUNTA(M17:P17)=0,"",SUM(M17:P17))</f>
        <v/>
      </c>
      <c r="R17" s="9">
        <f>IF(Q17="","",Q17*'Rates &amp; Lists'!$H$2)</f>
        <v/>
      </c>
      <c r="S17" s="9">
        <f>IF(Q17="","",Q17+R17)</f>
        <v/>
      </c>
      <c r="T17" s="5" t="n"/>
      <c r="U17" s="10" t="n"/>
      <c r="V17" s="11">
        <f>IF(OR(H17="",T17=""),"",T17-H17)</f>
        <v/>
      </c>
      <c r="W17" s="12">
        <f>IF(A17="","",IF(AND(U17&lt;&gt;"Paid",TODAY()&gt;I17),"Yes","No"))</f>
        <v/>
      </c>
      <c r="X17" s="13" t="n"/>
    </row>
    <row r="18">
      <c r="A18" s="2" t="n"/>
      <c r="B18" s="2" t="n"/>
      <c r="C18" s="4">
        <f>IF(B18="","",IFERROR(VLOOKUP(B18,'Rates &amp; Lists'!$A$5:$E$13,2,FALSE),IFERROR(VLOOKUP(B18,'Rates &amp; Lists'!$A$5:$E$104,2,FALSE),"")))</f>
        <v/>
      </c>
      <c r="D18" s="4">
        <f>IF(B18="","",IFERROR(VLOOKUP(B18,'Rates &amp; Lists'!$A$5:$E$13,3,FALSE),IFERROR(VLOOKUP(B18,'Rates &amp; Lists'!$A$5:$E$104,3,FALSE),"")))</f>
        <v/>
      </c>
      <c r="E18" s="4">
        <f>IF(B18="","",IFERROR(VLOOKUP(B18,'Rates &amp; Lists'!$A$5:$E$13,4,FALSE),IFERROR(VLOOKUP(B18,'Rates &amp; Lists'!$A$5:$E$104,4,FALSE),"")))</f>
        <v/>
      </c>
      <c r="F18" s="5" t="n"/>
      <c r="G18" s="5" t="n"/>
      <c r="H18" s="5" t="n"/>
      <c r="I18" s="5" t="n"/>
      <c r="J18" s="6" t="n"/>
      <c r="K18" s="6" t="n"/>
      <c r="L18" s="7">
        <f>IF(OR(J18="",K18=""),"",K18-J18)</f>
        <v/>
      </c>
      <c r="M18" s="8" t="n"/>
      <c r="N18" s="8" t="n"/>
      <c r="O18" s="8" t="n"/>
      <c r="P18" s="8" t="n"/>
      <c r="Q18" s="9">
        <f>IF(COUNTA(M18:P18)=0,"",SUM(M18:P18))</f>
        <v/>
      </c>
      <c r="R18" s="9">
        <f>IF(Q18="","",Q18*'Rates &amp; Lists'!$H$2)</f>
        <v/>
      </c>
      <c r="S18" s="9">
        <f>IF(Q18="","",Q18+R18)</f>
        <v/>
      </c>
      <c r="T18" s="5" t="n"/>
      <c r="U18" s="10" t="n"/>
      <c r="V18" s="11">
        <f>IF(OR(H18="",T18=""),"",T18-H18)</f>
        <v/>
      </c>
      <c r="W18" s="12">
        <f>IF(A18="","",IF(AND(U18&lt;&gt;"Paid",TODAY()&gt;I18),"Yes","No"))</f>
        <v/>
      </c>
      <c r="X18" s="13" t="n"/>
    </row>
    <row r="19">
      <c r="A19" s="2" t="n"/>
      <c r="B19" s="2" t="n"/>
      <c r="C19" s="4">
        <f>IF(B19="","",IFERROR(VLOOKUP(B19,'Rates &amp; Lists'!$A$5:$E$13,2,FALSE),IFERROR(VLOOKUP(B19,'Rates &amp; Lists'!$A$5:$E$104,2,FALSE),"")))</f>
        <v/>
      </c>
      <c r="D19" s="4">
        <f>IF(B19="","",IFERROR(VLOOKUP(B19,'Rates &amp; Lists'!$A$5:$E$13,3,FALSE),IFERROR(VLOOKUP(B19,'Rates &amp; Lists'!$A$5:$E$104,3,FALSE),"")))</f>
        <v/>
      </c>
      <c r="E19" s="4">
        <f>IF(B19="","",IFERROR(VLOOKUP(B19,'Rates &amp; Lists'!$A$5:$E$13,4,FALSE),IFERROR(VLOOKUP(B19,'Rates &amp; Lists'!$A$5:$E$104,4,FALSE),"")))</f>
        <v/>
      </c>
      <c r="F19" s="5" t="n"/>
      <c r="G19" s="5" t="n"/>
      <c r="H19" s="5" t="n"/>
      <c r="I19" s="5" t="n"/>
      <c r="J19" s="6" t="n"/>
      <c r="K19" s="6" t="n"/>
      <c r="L19" s="7">
        <f>IF(OR(J19="",K19=""),"",K19-J19)</f>
        <v/>
      </c>
      <c r="M19" s="8" t="n"/>
      <c r="N19" s="8" t="n"/>
      <c r="O19" s="8" t="n"/>
      <c r="P19" s="8" t="n"/>
      <c r="Q19" s="9">
        <f>IF(COUNTA(M19:P19)=0,"",SUM(M19:P19))</f>
        <v/>
      </c>
      <c r="R19" s="9">
        <f>IF(Q19="","",Q19*'Rates &amp; Lists'!$H$2)</f>
        <v/>
      </c>
      <c r="S19" s="9">
        <f>IF(Q19="","",Q19+R19)</f>
        <v/>
      </c>
      <c r="T19" s="5" t="n"/>
      <c r="U19" s="10" t="n"/>
      <c r="V19" s="11">
        <f>IF(OR(H19="",T19=""),"",T19-H19)</f>
        <v/>
      </c>
      <c r="W19" s="12">
        <f>IF(A19="","",IF(AND(U19&lt;&gt;"Paid",TODAY()&gt;I19),"Yes","No"))</f>
        <v/>
      </c>
      <c r="X19" s="13" t="n"/>
    </row>
    <row r="20">
      <c r="A20" s="2" t="n"/>
      <c r="B20" s="2" t="n"/>
      <c r="C20" s="4">
        <f>IF(B20="","",IFERROR(VLOOKUP(B20,'Rates &amp; Lists'!$A$5:$E$13,2,FALSE),IFERROR(VLOOKUP(B20,'Rates &amp; Lists'!$A$5:$E$104,2,FALSE),"")))</f>
        <v/>
      </c>
      <c r="D20" s="4">
        <f>IF(B20="","",IFERROR(VLOOKUP(B20,'Rates &amp; Lists'!$A$5:$E$13,3,FALSE),IFERROR(VLOOKUP(B20,'Rates &amp; Lists'!$A$5:$E$104,3,FALSE),"")))</f>
        <v/>
      </c>
      <c r="E20" s="4">
        <f>IF(B20="","",IFERROR(VLOOKUP(B20,'Rates &amp; Lists'!$A$5:$E$13,4,FALSE),IFERROR(VLOOKUP(B20,'Rates &amp; Lists'!$A$5:$E$104,4,FALSE),"")))</f>
        <v/>
      </c>
      <c r="F20" s="5" t="n"/>
      <c r="G20" s="5" t="n"/>
      <c r="H20" s="5" t="n"/>
      <c r="I20" s="5" t="n"/>
      <c r="J20" s="6" t="n"/>
      <c r="K20" s="6" t="n"/>
      <c r="L20" s="7">
        <f>IF(OR(J20="",K20=""),"",K20-J20)</f>
        <v/>
      </c>
      <c r="M20" s="8" t="n"/>
      <c r="N20" s="8" t="n"/>
      <c r="O20" s="8" t="n"/>
      <c r="P20" s="8" t="n"/>
      <c r="Q20" s="9">
        <f>IF(COUNTA(M20:P20)=0,"",SUM(M20:P20))</f>
        <v/>
      </c>
      <c r="R20" s="9">
        <f>IF(Q20="","",Q20*'Rates &amp; Lists'!$H$2)</f>
        <v/>
      </c>
      <c r="S20" s="9">
        <f>IF(Q20="","",Q20+R20)</f>
        <v/>
      </c>
      <c r="T20" s="5" t="n"/>
      <c r="U20" s="10" t="n"/>
      <c r="V20" s="11">
        <f>IF(OR(H20="",T20=""),"",T20-H20)</f>
        <v/>
      </c>
      <c r="W20" s="12">
        <f>IF(A20="","",IF(AND(U20&lt;&gt;"Paid",TODAY()&gt;I20),"Yes","No"))</f>
        <v/>
      </c>
      <c r="X20" s="13" t="n"/>
    </row>
    <row r="21">
      <c r="A21" s="2" t="n"/>
      <c r="B21" s="2" t="n"/>
      <c r="C21" s="4">
        <f>IF(B21="","",IFERROR(VLOOKUP(B21,'Rates &amp; Lists'!$A$5:$E$13,2,FALSE),IFERROR(VLOOKUP(B21,'Rates &amp; Lists'!$A$5:$E$104,2,FALSE),"")))</f>
        <v/>
      </c>
      <c r="D21" s="4">
        <f>IF(B21="","",IFERROR(VLOOKUP(B21,'Rates &amp; Lists'!$A$5:$E$13,3,FALSE),IFERROR(VLOOKUP(B21,'Rates &amp; Lists'!$A$5:$E$104,3,FALSE),"")))</f>
        <v/>
      </c>
      <c r="E21" s="4">
        <f>IF(B21="","",IFERROR(VLOOKUP(B21,'Rates &amp; Lists'!$A$5:$E$13,4,FALSE),IFERROR(VLOOKUP(B21,'Rates &amp; Lists'!$A$5:$E$104,4,FALSE),"")))</f>
        <v/>
      </c>
      <c r="F21" s="5" t="n"/>
      <c r="G21" s="5" t="n"/>
      <c r="H21" s="5" t="n"/>
      <c r="I21" s="5" t="n"/>
      <c r="J21" s="6" t="n"/>
      <c r="K21" s="6" t="n"/>
      <c r="L21" s="7">
        <f>IF(OR(J21="",K21=""),"",K21-J21)</f>
        <v/>
      </c>
      <c r="M21" s="8" t="n"/>
      <c r="N21" s="8" t="n"/>
      <c r="O21" s="8" t="n"/>
      <c r="P21" s="8" t="n"/>
      <c r="Q21" s="9">
        <f>IF(COUNTA(M21:P21)=0,"",SUM(M21:P21))</f>
        <v/>
      </c>
      <c r="R21" s="9">
        <f>IF(Q21="","",Q21*'Rates &amp; Lists'!$H$2)</f>
        <v/>
      </c>
      <c r="S21" s="9">
        <f>IF(Q21="","",Q21+R21)</f>
        <v/>
      </c>
      <c r="T21" s="5" t="n"/>
      <c r="U21" s="10" t="n"/>
      <c r="V21" s="11">
        <f>IF(OR(H21="",T21=""),"",T21-H21)</f>
        <v/>
      </c>
      <c r="W21" s="12">
        <f>IF(A21="","",IF(AND(U21&lt;&gt;"Paid",TODAY()&gt;I21),"Yes","No"))</f>
        <v/>
      </c>
      <c r="X21" s="13" t="n"/>
    </row>
    <row r="22">
      <c r="A22" s="2" t="n"/>
      <c r="B22" s="2" t="n"/>
      <c r="C22" s="4">
        <f>IF(B22="","",IFERROR(VLOOKUP(B22,'Rates &amp; Lists'!$A$5:$E$13,2,FALSE),IFERROR(VLOOKUP(B22,'Rates &amp; Lists'!$A$5:$E$104,2,FALSE),"")))</f>
        <v/>
      </c>
      <c r="D22" s="4">
        <f>IF(B22="","",IFERROR(VLOOKUP(B22,'Rates &amp; Lists'!$A$5:$E$13,3,FALSE),IFERROR(VLOOKUP(B22,'Rates &amp; Lists'!$A$5:$E$104,3,FALSE),"")))</f>
        <v/>
      </c>
      <c r="E22" s="4">
        <f>IF(B22="","",IFERROR(VLOOKUP(B22,'Rates &amp; Lists'!$A$5:$E$13,4,FALSE),IFERROR(VLOOKUP(B22,'Rates &amp; Lists'!$A$5:$E$104,4,FALSE),"")))</f>
        <v/>
      </c>
      <c r="F22" s="5" t="n"/>
      <c r="G22" s="5" t="n"/>
      <c r="H22" s="5" t="n"/>
      <c r="I22" s="5" t="n"/>
      <c r="J22" s="6" t="n"/>
      <c r="K22" s="6" t="n"/>
      <c r="L22" s="7">
        <f>IF(OR(J22="",K22=""),"",K22-J22)</f>
        <v/>
      </c>
      <c r="M22" s="8" t="n"/>
      <c r="N22" s="8" t="n"/>
      <c r="O22" s="8" t="n"/>
      <c r="P22" s="8" t="n"/>
      <c r="Q22" s="9">
        <f>IF(COUNTA(M22:P22)=0,"",SUM(M22:P22))</f>
        <v/>
      </c>
      <c r="R22" s="9">
        <f>IF(Q22="","",Q22*'Rates &amp; Lists'!$H$2)</f>
        <v/>
      </c>
      <c r="S22" s="9">
        <f>IF(Q22="","",Q22+R22)</f>
        <v/>
      </c>
      <c r="T22" s="5" t="n"/>
      <c r="U22" s="10" t="n"/>
      <c r="V22" s="11">
        <f>IF(OR(H22="",T22=""),"",T22-H22)</f>
        <v/>
      </c>
      <c r="W22" s="12">
        <f>IF(A22="","",IF(AND(U22&lt;&gt;"Paid",TODAY()&gt;I22),"Yes","No"))</f>
        <v/>
      </c>
      <c r="X22" s="13" t="n"/>
    </row>
    <row r="23">
      <c r="A23" s="2" t="n"/>
      <c r="B23" s="2" t="n"/>
      <c r="C23" s="4">
        <f>IF(B23="","",IFERROR(VLOOKUP(B23,'Rates &amp; Lists'!$A$5:$E$13,2,FALSE),IFERROR(VLOOKUP(B23,'Rates &amp; Lists'!$A$5:$E$104,2,FALSE),"")))</f>
        <v/>
      </c>
      <c r="D23" s="4">
        <f>IF(B23="","",IFERROR(VLOOKUP(B23,'Rates &amp; Lists'!$A$5:$E$13,3,FALSE),IFERROR(VLOOKUP(B23,'Rates &amp; Lists'!$A$5:$E$104,3,FALSE),"")))</f>
        <v/>
      </c>
      <c r="E23" s="4">
        <f>IF(B23="","",IFERROR(VLOOKUP(B23,'Rates &amp; Lists'!$A$5:$E$13,4,FALSE),IFERROR(VLOOKUP(B23,'Rates &amp; Lists'!$A$5:$E$104,4,FALSE),"")))</f>
        <v/>
      </c>
      <c r="F23" s="5" t="n"/>
      <c r="G23" s="5" t="n"/>
      <c r="H23" s="5" t="n"/>
      <c r="I23" s="5" t="n"/>
      <c r="J23" s="6" t="n"/>
      <c r="K23" s="6" t="n"/>
      <c r="L23" s="7">
        <f>IF(OR(J23="",K23=""),"",K23-J23)</f>
        <v/>
      </c>
      <c r="M23" s="8" t="n"/>
      <c r="N23" s="8" t="n"/>
      <c r="O23" s="8" t="n"/>
      <c r="P23" s="8" t="n"/>
      <c r="Q23" s="9">
        <f>IF(COUNTA(M23:P23)=0,"",SUM(M23:P23))</f>
        <v/>
      </c>
      <c r="R23" s="9">
        <f>IF(Q23="","",Q23*'Rates &amp; Lists'!$H$2)</f>
        <v/>
      </c>
      <c r="S23" s="9">
        <f>IF(Q23="","",Q23+R23)</f>
        <v/>
      </c>
      <c r="T23" s="5" t="n"/>
      <c r="U23" s="10" t="n"/>
      <c r="V23" s="11">
        <f>IF(OR(H23="",T23=""),"",T23-H23)</f>
        <v/>
      </c>
      <c r="W23" s="12">
        <f>IF(A23="","",IF(AND(U23&lt;&gt;"Paid",TODAY()&gt;I23),"Yes","No"))</f>
        <v/>
      </c>
      <c r="X23" s="13" t="n"/>
    </row>
    <row r="24">
      <c r="A24" s="2" t="n"/>
      <c r="B24" s="2" t="n"/>
      <c r="C24" s="4">
        <f>IF(B24="","",IFERROR(VLOOKUP(B24,'Rates &amp; Lists'!$A$5:$E$13,2,FALSE),IFERROR(VLOOKUP(B24,'Rates &amp; Lists'!$A$5:$E$104,2,FALSE),"")))</f>
        <v/>
      </c>
      <c r="D24" s="4">
        <f>IF(B24="","",IFERROR(VLOOKUP(B24,'Rates &amp; Lists'!$A$5:$E$13,3,FALSE),IFERROR(VLOOKUP(B24,'Rates &amp; Lists'!$A$5:$E$104,3,FALSE),"")))</f>
        <v/>
      </c>
      <c r="E24" s="4">
        <f>IF(B24="","",IFERROR(VLOOKUP(B24,'Rates &amp; Lists'!$A$5:$E$13,4,FALSE),IFERROR(VLOOKUP(B24,'Rates &amp; Lists'!$A$5:$E$104,4,FALSE),"")))</f>
        <v/>
      </c>
      <c r="F24" s="5" t="n"/>
      <c r="G24" s="5" t="n"/>
      <c r="H24" s="5" t="n"/>
      <c r="I24" s="5" t="n"/>
      <c r="J24" s="6" t="n"/>
      <c r="K24" s="6" t="n"/>
      <c r="L24" s="7">
        <f>IF(OR(J24="",K24=""),"",K24-J24)</f>
        <v/>
      </c>
      <c r="M24" s="8" t="n"/>
      <c r="N24" s="8" t="n"/>
      <c r="O24" s="8" t="n"/>
      <c r="P24" s="8" t="n"/>
      <c r="Q24" s="9">
        <f>IF(COUNTA(M24:P24)=0,"",SUM(M24:P24))</f>
        <v/>
      </c>
      <c r="R24" s="9">
        <f>IF(Q24="","",Q24*'Rates &amp; Lists'!$H$2)</f>
        <v/>
      </c>
      <c r="S24" s="9">
        <f>IF(Q24="","",Q24+R24)</f>
        <v/>
      </c>
      <c r="T24" s="5" t="n"/>
      <c r="U24" s="10" t="n"/>
      <c r="V24" s="11">
        <f>IF(OR(H24="",T24=""),"",T24-H24)</f>
        <v/>
      </c>
      <c r="W24" s="12">
        <f>IF(A24="","",IF(AND(U24&lt;&gt;"Paid",TODAY()&gt;I24),"Yes","No"))</f>
        <v/>
      </c>
      <c r="X24" s="13" t="n"/>
    </row>
    <row r="25">
      <c r="A25" s="2" t="n"/>
      <c r="B25" s="2" t="n"/>
      <c r="C25" s="4">
        <f>IF(B25="","",IFERROR(VLOOKUP(B25,'Rates &amp; Lists'!$A$5:$E$13,2,FALSE),IFERROR(VLOOKUP(B25,'Rates &amp; Lists'!$A$5:$E$104,2,FALSE),"")))</f>
        <v/>
      </c>
      <c r="D25" s="4">
        <f>IF(B25="","",IFERROR(VLOOKUP(B25,'Rates &amp; Lists'!$A$5:$E$13,3,FALSE),IFERROR(VLOOKUP(B25,'Rates &amp; Lists'!$A$5:$E$104,3,FALSE),"")))</f>
        <v/>
      </c>
      <c r="E25" s="4">
        <f>IF(B25="","",IFERROR(VLOOKUP(B25,'Rates &amp; Lists'!$A$5:$E$13,4,FALSE),IFERROR(VLOOKUP(B25,'Rates &amp; Lists'!$A$5:$E$104,4,FALSE),"")))</f>
        <v/>
      </c>
      <c r="F25" s="5" t="n"/>
      <c r="G25" s="5" t="n"/>
      <c r="H25" s="5" t="n"/>
      <c r="I25" s="5" t="n"/>
      <c r="J25" s="6" t="n"/>
      <c r="K25" s="6" t="n"/>
      <c r="L25" s="7">
        <f>IF(OR(J25="",K25=""),"",K25-J25)</f>
        <v/>
      </c>
      <c r="M25" s="8" t="n"/>
      <c r="N25" s="8" t="n"/>
      <c r="O25" s="8" t="n"/>
      <c r="P25" s="8" t="n"/>
      <c r="Q25" s="9">
        <f>IF(COUNTA(M25:P25)=0,"",SUM(M25:P25))</f>
        <v/>
      </c>
      <c r="R25" s="9">
        <f>IF(Q25="","",Q25*'Rates &amp; Lists'!$H$2)</f>
        <v/>
      </c>
      <c r="S25" s="9">
        <f>IF(Q25="","",Q25+R25)</f>
        <v/>
      </c>
      <c r="T25" s="5" t="n"/>
      <c r="U25" s="10" t="n"/>
      <c r="V25" s="11">
        <f>IF(OR(H25="",T25=""),"",T25-H25)</f>
        <v/>
      </c>
      <c r="W25" s="12">
        <f>IF(A25="","",IF(AND(U25&lt;&gt;"Paid",TODAY()&gt;I25),"Yes","No"))</f>
        <v/>
      </c>
      <c r="X25" s="13" t="n"/>
    </row>
    <row r="26">
      <c r="A26" s="2" t="n"/>
      <c r="B26" s="2" t="n"/>
      <c r="C26" s="4">
        <f>IF(B26="","",IFERROR(VLOOKUP(B26,'Rates &amp; Lists'!$A$5:$E$13,2,FALSE),IFERROR(VLOOKUP(B26,'Rates &amp; Lists'!$A$5:$E$104,2,FALSE),"")))</f>
        <v/>
      </c>
      <c r="D26" s="4">
        <f>IF(B26="","",IFERROR(VLOOKUP(B26,'Rates &amp; Lists'!$A$5:$E$13,3,FALSE),IFERROR(VLOOKUP(B26,'Rates &amp; Lists'!$A$5:$E$104,3,FALSE),"")))</f>
        <v/>
      </c>
      <c r="E26" s="4">
        <f>IF(B26="","",IFERROR(VLOOKUP(B26,'Rates &amp; Lists'!$A$5:$E$13,4,FALSE),IFERROR(VLOOKUP(B26,'Rates &amp; Lists'!$A$5:$E$104,4,FALSE),"")))</f>
        <v/>
      </c>
      <c r="F26" s="5" t="n"/>
      <c r="G26" s="5" t="n"/>
      <c r="H26" s="5" t="n"/>
      <c r="I26" s="5" t="n"/>
      <c r="J26" s="6" t="n"/>
      <c r="K26" s="6" t="n"/>
      <c r="L26" s="7">
        <f>IF(OR(J26="",K26=""),"",K26-J26)</f>
        <v/>
      </c>
      <c r="M26" s="8" t="n"/>
      <c r="N26" s="8" t="n"/>
      <c r="O26" s="8" t="n"/>
      <c r="P26" s="8" t="n"/>
      <c r="Q26" s="9">
        <f>IF(COUNTA(M26:P26)=0,"",SUM(M26:P26))</f>
        <v/>
      </c>
      <c r="R26" s="9">
        <f>IF(Q26="","",Q26*'Rates &amp; Lists'!$H$2)</f>
        <v/>
      </c>
      <c r="S26" s="9">
        <f>IF(Q26="","",Q26+R26)</f>
        <v/>
      </c>
      <c r="T26" s="5" t="n"/>
      <c r="U26" s="10" t="n"/>
      <c r="V26" s="11">
        <f>IF(OR(H26="",T26=""),"",T26-H26)</f>
        <v/>
      </c>
      <c r="W26" s="12">
        <f>IF(A26="","",IF(AND(U26&lt;&gt;"Paid",TODAY()&gt;I26),"Yes","No"))</f>
        <v/>
      </c>
      <c r="X26" s="13" t="n"/>
    </row>
    <row r="27">
      <c r="A27" s="2" t="n"/>
      <c r="B27" s="2" t="n"/>
      <c r="C27" s="4">
        <f>IF(B27="","",IFERROR(VLOOKUP(B27,'Rates &amp; Lists'!$A$5:$E$13,2,FALSE),IFERROR(VLOOKUP(B27,'Rates &amp; Lists'!$A$5:$E$104,2,FALSE),"")))</f>
        <v/>
      </c>
      <c r="D27" s="4">
        <f>IF(B27="","",IFERROR(VLOOKUP(B27,'Rates &amp; Lists'!$A$5:$E$13,3,FALSE),IFERROR(VLOOKUP(B27,'Rates &amp; Lists'!$A$5:$E$104,3,FALSE),"")))</f>
        <v/>
      </c>
      <c r="E27" s="4">
        <f>IF(B27="","",IFERROR(VLOOKUP(B27,'Rates &amp; Lists'!$A$5:$E$13,4,FALSE),IFERROR(VLOOKUP(B27,'Rates &amp; Lists'!$A$5:$E$104,4,FALSE),"")))</f>
        <v/>
      </c>
      <c r="F27" s="5" t="n"/>
      <c r="G27" s="5" t="n"/>
      <c r="H27" s="5" t="n"/>
      <c r="I27" s="5" t="n"/>
      <c r="J27" s="6" t="n"/>
      <c r="K27" s="6" t="n"/>
      <c r="L27" s="7">
        <f>IF(OR(J27="",K27=""),"",K27-J27)</f>
        <v/>
      </c>
      <c r="M27" s="8" t="n"/>
      <c r="N27" s="8" t="n"/>
      <c r="O27" s="8" t="n"/>
      <c r="P27" s="8" t="n"/>
      <c r="Q27" s="9">
        <f>IF(COUNTA(M27:P27)=0,"",SUM(M27:P27))</f>
        <v/>
      </c>
      <c r="R27" s="9">
        <f>IF(Q27="","",Q27*'Rates &amp; Lists'!$H$2)</f>
        <v/>
      </c>
      <c r="S27" s="9">
        <f>IF(Q27="","",Q27+R27)</f>
        <v/>
      </c>
      <c r="T27" s="5" t="n"/>
      <c r="U27" s="10" t="n"/>
      <c r="V27" s="11">
        <f>IF(OR(H27="",T27=""),"",T27-H27)</f>
        <v/>
      </c>
      <c r="W27" s="12">
        <f>IF(A27="","",IF(AND(U27&lt;&gt;"Paid",TODAY()&gt;I27),"Yes","No"))</f>
        <v/>
      </c>
      <c r="X27" s="13" t="n"/>
    </row>
    <row r="28">
      <c r="A28" s="2" t="n"/>
      <c r="B28" s="2" t="n"/>
      <c r="C28" s="4">
        <f>IF(B28="","",IFERROR(VLOOKUP(B28,'Rates &amp; Lists'!$A$5:$E$13,2,FALSE),IFERROR(VLOOKUP(B28,'Rates &amp; Lists'!$A$5:$E$104,2,FALSE),"")))</f>
        <v/>
      </c>
      <c r="D28" s="4">
        <f>IF(B28="","",IFERROR(VLOOKUP(B28,'Rates &amp; Lists'!$A$5:$E$13,3,FALSE),IFERROR(VLOOKUP(B28,'Rates &amp; Lists'!$A$5:$E$104,3,FALSE),"")))</f>
        <v/>
      </c>
      <c r="E28" s="4">
        <f>IF(B28="","",IFERROR(VLOOKUP(B28,'Rates &amp; Lists'!$A$5:$E$13,4,FALSE),IFERROR(VLOOKUP(B28,'Rates &amp; Lists'!$A$5:$E$104,4,FALSE),"")))</f>
        <v/>
      </c>
      <c r="F28" s="5" t="n"/>
      <c r="G28" s="5" t="n"/>
      <c r="H28" s="5" t="n"/>
      <c r="I28" s="5" t="n"/>
      <c r="J28" s="6" t="n"/>
      <c r="K28" s="6" t="n"/>
      <c r="L28" s="7">
        <f>IF(OR(J28="",K28=""),"",K28-J28)</f>
        <v/>
      </c>
      <c r="M28" s="8" t="n"/>
      <c r="N28" s="8" t="n"/>
      <c r="O28" s="8" t="n"/>
      <c r="P28" s="8" t="n"/>
      <c r="Q28" s="9">
        <f>IF(COUNTA(M28:P28)=0,"",SUM(M28:P28))</f>
        <v/>
      </c>
      <c r="R28" s="9">
        <f>IF(Q28="","",Q28*'Rates &amp; Lists'!$H$2)</f>
        <v/>
      </c>
      <c r="S28" s="9">
        <f>IF(Q28="","",Q28+R28)</f>
        <v/>
      </c>
      <c r="T28" s="5" t="n"/>
      <c r="U28" s="10" t="n"/>
      <c r="V28" s="11">
        <f>IF(OR(H28="",T28=""),"",T28-H28)</f>
        <v/>
      </c>
      <c r="W28" s="12">
        <f>IF(A28="","",IF(AND(U28&lt;&gt;"Paid",TODAY()&gt;I28),"Yes","No"))</f>
        <v/>
      </c>
      <c r="X28" s="13" t="n"/>
    </row>
    <row r="29">
      <c r="A29" s="2" t="n"/>
      <c r="B29" s="2" t="n"/>
      <c r="C29" s="4">
        <f>IF(B29="","",IFERROR(VLOOKUP(B29,'Rates &amp; Lists'!$A$5:$E$13,2,FALSE),IFERROR(VLOOKUP(B29,'Rates &amp; Lists'!$A$5:$E$104,2,FALSE),"")))</f>
        <v/>
      </c>
      <c r="D29" s="4">
        <f>IF(B29="","",IFERROR(VLOOKUP(B29,'Rates &amp; Lists'!$A$5:$E$13,3,FALSE),IFERROR(VLOOKUP(B29,'Rates &amp; Lists'!$A$5:$E$104,3,FALSE),"")))</f>
        <v/>
      </c>
      <c r="E29" s="4">
        <f>IF(B29="","",IFERROR(VLOOKUP(B29,'Rates &amp; Lists'!$A$5:$E$13,4,FALSE),IFERROR(VLOOKUP(B29,'Rates &amp; Lists'!$A$5:$E$104,4,FALSE),"")))</f>
        <v/>
      </c>
      <c r="F29" s="5" t="n"/>
      <c r="G29" s="5" t="n"/>
      <c r="H29" s="5" t="n"/>
      <c r="I29" s="5" t="n"/>
      <c r="J29" s="6" t="n"/>
      <c r="K29" s="6" t="n"/>
      <c r="L29" s="7">
        <f>IF(OR(J29="",K29=""),"",K29-J29)</f>
        <v/>
      </c>
      <c r="M29" s="8" t="n"/>
      <c r="N29" s="8" t="n"/>
      <c r="O29" s="8" t="n"/>
      <c r="P29" s="8" t="n"/>
      <c r="Q29" s="9">
        <f>IF(COUNTA(M29:P29)=0,"",SUM(M29:P29))</f>
        <v/>
      </c>
      <c r="R29" s="9">
        <f>IF(Q29="","",Q29*'Rates &amp; Lists'!$H$2)</f>
        <v/>
      </c>
      <c r="S29" s="9">
        <f>IF(Q29="","",Q29+R29)</f>
        <v/>
      </c>
      <c r="T29" s="5" t="n"/>
      <c r="U29" s="10" t="n"/>
      <c r="V29" s="11">
        <f>IF(OR(H29="",T29=""),"",T29-H29)</f>
        <v/>
      </c>
      <c r="W29" s="12">
        <f>IF(A29="","",IF(AND(U29&lt;&gt;"Paid",TODAY()&gt;I29),"Yes","No"))</f>
        <v/>
      </c>
      <c r="X29" s="13" t="n"/>
    </row>
    <row r="30">
      <c r="A30" s="2" t="n"/>
      <c r="B30" s="2" t="n"/>
      <c r="C30" s="4">
        <f>IF(B30="","",IFERROR(VLOOKUP(B30,'Rates &amp; Lists'!$A$5:$E$13,2,FALSE),IFERROR(VLOOKUP(B30,'Rates &amp; Lists'!$A$5:$E$104,2,FALSE),"")))</f>
        <v/>
      </c>
      <c r="D30" s="4">
        <f>IF(B30="","",IFERROR(VLOOKUP(B30,'Rates &amp; Lists'!$A$5:$E$13,3,FALSE),IFERROR(VLOOKUP(B30,'Rates &amp; Lists'!$A$5:$E$104,3,FALSE),"")))</f>
        <v/>
      </c>
      <c r="E30" s="4">
        <f>IF(B30="","",IFERROR(VLOOKUP(B30,'Rates &amp; Lists'!$A$5:$E$13,4,FALSE),IFERROR(VLOOKUP(B30,'Rates &amp; Lists'!$A$5:$E$104,4,FALSE),"")))</f>
        <v/>
      </c>
      <c r="F30" s="5" t="n"/>
      <c r="G30" s="5" t="n"/>
      <c r="H30" s="5" t="n"/>
      <c r="I30" s="5" t="n"/>
      <c r="J30" s="6" t="n"/>
      <c r="K30" s="6" t="n"/>
      <c r="L30" s="7">
        <f>IF(OR(J30="",K30=""),"",K30-J30)</f>
        <v/>
      </c>
      <c r="M30" s="8" t="n"/>
      <c r="N30" s="8" t="n"/>
      <c r="O30" s="8" t="n"/>
      <c r="P30" s="8" t="n"/>
      <c r="Q30" s="9">
        <f>IF(COUNTA(M30:P30)=0,"",SUM(M30:P30))</f>
        <v/>
      </c>
      <c r="R30" s="9">
        <f>IF(Q30="","",Q30*'Rates &amp; Lists'!$H$2)</f>
        <v/>
      </c>
      <c r="S30" s="9">
        <f>IF(Q30="","",Q30+R30)</f>
        <v/>
      </c>
      <c r="T30" s="5" t="n"/>
      <c r="U30" s="10" t="n"/>
      <c r="V30" s="11">
        <f>IF(OR(H30="",T30=""),"",T30-H30)</f>
        <v/>
      </c>
      <c r="W30" s="12">
        <f>IF(A30="","",IF(AND(U30&lt;&gt;"Paid",TODAY()&gt;I30),"Yes","No"))</f>
        <v/>
      </c>
      <c r="X30" s="13" t="n"/>
    </row>
    <row r="31">
      <c r="A31" s="2" t="n"/>
      <c r="B31" s="2" t="n"/>
      <c r="C31" s="4">
        <f>IF(B31="","",IFERROR(VLOOKUP(B31,'Rates &amp; Lists'!$A$5:$E$13,2,FALSE),IFERROR(VLOOKUP(B31,'Rates &amp; Lists'!$A$5:$E$104,2,FALSE),"")))</f>
        <v/>
      </c>
      <c r="D31" s="4">
        <f>IF(B31="","",IFERROR(VLOOKUP(B31,'Rates &amp; Lists'!$A$5:$E$13,3,FALSE),IFERROR(VLOOKUP(B31,'Rates &amp; Lists'!$A$5:$E$104,3,FALSE),"")))</f>
        <v/>
      </c>
      <c r="E31" s="4">
        <f>IF(B31="","",IFERROR(VLOOKUP(B31,'Rates &amp; Lists'!$A$5:$E$13,4,FALSE),IFERROR(VLOOKUP(B31,'Rates &amp; Lists'!$A$5:$E$104,4,FALSE),"")))</f>
        <v/>
      </c>
      <c r="F31" s="5" t="n"/>
      <c r="G31" s="5" t="n"/>
      <c r="H31" s="5" t="n"/>
      <c r="I31" s="5" t="n"/>
      <c r="J31" s="6" t="n"/>
      <c r="K31" s="6" t="n"/>
      <c r="L31" s="7">
        <f>IF(OR(J31="",K31=""),"",K31-J31)</f>
        <v/>
      </c>
      <c r="M31" s="8" t="n"/>
      <c r="N31" s="8" t="n"/>
      <c r="O31" s="8" t="n"/>
      <c r="P31" s="8" t="n"/>
      <c r="Q31" s="9">
        <f>IF(COUNTA(M31:P31)=0,"",SUM(M31:P31))</f>
        <v/>
      </c>
      <c r="R31" s="9">
        <f>IF(Q31="","",Q31*'Rates &amp; Lists'!$H$2)</f>
        <v/>
      </c>
      <c r="S31" s="9">
        <f>IF(Q31="","",Q31+R31)</f>
        <v/>
      </c>
      <c r="T31" s="5" t="n"/>
      <c r="U31" s="10" t="n"/>
      <c r="V31" s="11">
        <f>IF(OR(H31="",T31=""),"",T31-H31)</f>
        <v/>
      </c>
      <c r="W31" s="12">
        <f>IF(A31="","",IF(AND(U31&lt;&gt;"Paid",TODAY()&gt;I31),"Yes","No"))</f>
        <v/>
      </c>
      <c r="X31" s="13" t="n"/>
    </row>
    <row r="32">
      <c r="A32" s="2" t="n"/>
      <c r="B32" s="2" t="n"/>
      <c r="C32" s="4">
        <f>IF(B32="","",IFERROR(VLOOKUP(B32,'Rates &amp; Lists'!$A$5:$E$13,2,FALSE),IFERROR(VLOOKUP(B32,'Rates &amp; Lists'!$A$5:$E$104,2,FALSE),"")))</f>
        <v/>
      </c>
      <c r="D32" s="4">
        <f>IF(B32="","",IFERROR(VLOOKUP(B32,'Rates &amp; Lists'!$A$5:$E$13,3,FALSE),IFERROR(VLOOKUP(B32,'Rates &amp; Lists'!$A$5:$E$104,3,FALSE),"")))</f>
        <v/>
      </c>
      <c r="E32" s="4">
        <f>IF(B32="","",IFERROR(VLOOKUP(B32,'Rates &amp; Lists'!$A$5:$E$13,4,FALSE),IFERROR(VLOOKUP(B32,'Rates &amp; Lists'!$A$5:$E$104,4,FALSE),"")))</f>
        <v/>
      </c>
      <c r="F32" s="5" t="n"/>
      <c r="G32" s="5" t="n"/>
      <c r="H32" s="5" t="n"/>
      <c r="I32" s="5" t="n"/>
      <c r="J32" s="6" t="n"/>
      <c r="K32" s="6" t="n"/>
      <c r="L32" s="7">
        <f>IF(OR(J32="",K32=""),"",K32-J32)</f>
        <v/>
      </c>
      <c r="M32" s="8" t="n"/>
      <c r="N32" s="8" t="n"/>
      <c r="O32" s="8" t="n"/>
      <c r="P32" s="8" t="n"/>
      <c r="Q32" s="9">
        <f>IF(COUNTA(M32:P32)=0,"",SUM(M32:P32))</f>
        <v/>
      </c>
      <c r="R32" s="9">
        <f>IF(Q32="","",Q32*'Rates &amp; Lists'!$H$2)</f>
        <v/>
      </c>
      <c r="S32" s="9">
        <f>IF(Q32="","",Q32+R32)</f>
        <v/>
      </c>
      <c r="T32" s="5" t="n"/>
      <c r="U32" s="10" t="n"/>
      <c r="V32" s="11">
        <f>IF(OR(H32="",T32=""),"",T32-H32)</f>
        <v/>
      </c>
      <c r="W32" s="12">
        <f>IF(A32="","",IF(AND(U32&lt;&gt;"Paid",TODAY()&gt;I32),"Yes","No"))</f>
        <v/>
      </c>
      <c r="X32" s="13" t="n"/>
    </row>
    <row r="33">
      <c r="A33" s="2" t="n"/>
      <c r="B33" s="2" t="n"/>
      <c r="C33" s="4">
        <f>IF(B33="","",IFERROR(VLOOKUP(B33,'Rates &amp; Lists'!$A$5:$E$13,2,FALSE),IFERROR(VLOOKUP(B33,'Rates &amp; Lists'!$A$5:$E$104,2,FALSE),"")))</f>
        <v/>
      </c>
      <c r="D33" s="4">
        <f>IF(B33="","",IFERROR(VLOOKUP(B33,'Rates &amp; Lists'!$A$5:$E$13,3,FALSE),IFERROR(VLOOKUP(B33,'Rates &amp; Lists'!$A$5:$E$104,3,FALSE),"")))</f>
        <v/>
      </c>
      <c r="E33" s="4">
        <f>IF(B33="","",IFERROR(VLOOKUP(B33,'Rates &amp; Lists'!$A$5:$E$13,4,FALSE),IFERROR(VLOOKUP(B33,'Rates &amp; Lists'!$A$5:$E$104,4,FALSE),"")))</f>
        <v/>
      </c>
      <c r="F33" s="5" t="n"/>
      <c r="G33" s="5" t="n"/>
      <c r="H33" s="5" t="n"/>
      <c r="I33" s="5" t="n"/>
      <c r="J33" s="6" t="n"/>
      <c r="K33" s="6" t="n"/>
      <c r="L33" s="7">
        <f>IF(OR(J33="",K33=""),"",K33-J33)</f>
        <v/>
      </c>
      <c r="M33" s="8" t="n"/>
      <c r="N33" s="8" t="n"/>
      <c r="O33" s="8" t="n"/>
      <c r="P33" s="8" t="n"/>
      <c r="Q33" s="9">
        <f>IF(COUNTA(M33:P33)=0,"",SUM(M33:P33))</f>
        <v/>
      </c>
      <c r="R33" s="9">
        <f>IF(Q33="","",Q33*'Rates &amp; Lists'!$H$2)</f>
        <v/>
      </c>
      <c r="S33" s="9">
        <f>IF(Q33="","",Q33+R33)</f>
        <v/>
      </c>
      <c r="T33" s="5" t="n"/>
      <c r="U33" s="10" t="n"/>
      <c r="V33" s="11">
        <f>IF(OR(H33="",T33=""),"",T33-H33)</f>
        <v/>
      </c>
      <c r="W33" s="12">
        <f>IF(A33="","",IF(AND(U33&lt;&gt;"Paid",TODAY()&gt;I33),"Yes","No"))</f>
        <v/>
      </c>
      <c r="X33" s="13" t="n"/>
    </row>
    <row r="34">
      <c r="A34" s="2" t="n"/>
      <c r="B34" s="2" t="n"/>
      <c r="C34" s="4">
        <f>IF(B34="","",IFERROR(VLOOKUP(B34,'Rates &amp; Lists'!$A$5:$E$13,2,FALSE),IFERROR(VLOOKUP(B34,'Rates &amp; Lists'!$A$5:$E$104,2,FALSE),"")))</f>
        <v/>
      </c>
      <c r="D34" s="4">
        <f>IF(B34="","",IFERROR(VLOOKUP(B34,'Rates &amp; Lists'!$A$5:$E$13,3,FALSE),IFERROR(VLOOKUP(B34,'Rates &amp; Lists'!$A$5:$E$104,3,FALSE),"")))</f>
        <v/>
      </c>
      <c r="E34" s="4">
        <f>IF(B34="","",IFERROR(VLOOKUP(B34,'Rates &amp; Lists'!$A$5:$E$13,4,FALSE),IFERROR(VLOOKUP(B34,'Rates &amp; Lists'!$A$5:$E$104,4,FALSE),"")))</f>
        <v/>
      </c>
      <c r="F34" s="5" t="n"/>
      <c r="G34" s="5" t="n"/>
      <c r="H34" s="5" t="n"/>
      <c r="I34" s="5" t="n"/>
      <c r="J34" s="6" t="n"/>
      <c r="K34" s="6" t="n"/>
      <c r="L34" s="7">
        <f>IF(OR(J34="",K34=""),"",K34-J34)</f>
        <v/>
      </c>
      <c r="M34" s="8" t="n"/>
      <c r="N34" s="8" t="n"/>
      <c r="O34" s="8" t="n"/>
      <c r="P34" s="8" t="n"/>
      <c r="Q34" s="9">
        <f>IF(COUNTA(M34:P34)=0,"",SUM(M34:P34))</f>
        <v/>
      </c>
      <c r="R34" s="9">
        <f>IF(Q34="","",Q34*'Rates &amp; Lists'!$H$2)</f>
        <v/>
      </c>
      <c r="S34" s="9">
        <f>IF(Q34="","",Q34+R34)</f>
        <v/>
      </c>
      <c r="T34" s="5" t="n"/>
      <c r="U34" s="10" t="n"/>
      <c r="V34" s="11">
        <f>IF(OR(H34="",T34=""),"",T34-H34)</f>
        <v/>
      </c>
      <c r="W34" s="12">
        <f>IF(A34="","",IF(AND(U34&lt;&gt;"Paid",TODAY()&gt;I34),"Yes","No"))</f>
        <v/>
      </c>
      <c r="X34" s="13" t="n"/>
    </row>
    <row r="35">
      <c r="A35" s="2" t="n"/>
      <c r="B35" s="2" t="n"/>
      <c r="C35" s="4">
        <f>IF(B35="","",IFERROR(VLOOKUP(B35,'Rates &amp; Lists'!$A$5:$E$13,2,FALSE),IFERROR(VLOOKUP(B35,'Rates &amp; Lists'!$A$5:$E$104,2,FALSE),"")))</f>
        <v/>
      </c>
      <c r="D35" s="4">
        <f>IF(B35="","",IFERROR(VLOOKUP(B35,'Rates &amp; Lists'!$A$5:$E$13,3,FALSE),IFERROR(VLOOKUP(B35,'Rates &amp; Lists'!$A$5:$E$104,3,FALSE),"")))</f>
        <v/>
      </c>
      <c r="E35" s="4">
        <f>IF(B35="","",IFERROR(VLOOKUP(B35,'Rates &amp; Lists'!$A$5:$E$13,4,FALSE),IFERROR(VLOOKUP(B35,'Rates &amp; Lists'!$A$5:$E$104,4,FALSE),"")))</f>
        <v/>
      </c>
      <c r="F35" s="5" t="n"/>
      <c r="G35" s="5" t="n"/>
      <c r="H35" s="5" t="n"/>
      <c r="I35" s="5" t="n"/>
      <c r="J35" s="6" t="n"/>
      <c r="K35" s="6" t="n"/>
      <c r="L35" s="7">
        <f>IF(OR(J35="",K35=""),"",K35-J35)</f>
        <v/>
      </c>
      <c r="M35" s="8" t="n"/>
      <c r="N35" s="8" t="n"/>
      <c r="O35" s="8" t="n"/>
      <c r="P35" s="8" t="n"/>
      <c r="Q35" s="9">
        <f>IF(COUNTA(M35:P35)=0,"",SUM(M35:P35))</f>
        <v/>
      </c>
      <c r="R35" s="9">
        <f>IF(Q35="","",Q35*'Rates &amp; Lists'!$H$2)</f>
        <v/>
      </c>
      <c r="S35" s="9">
        <f>IF(Q35="","",Q35+R35)</f>
        <v/>
      </c>
      <c r="T35" s="5" t="n"/>
      <c r="U35" s="10" t="n"/>
      <c r="V35" s="11">
        <f>IF(OR(H35="",T35=""),"",T35-H35)</f>
        <v/>
      </c>
      <c r="W35" s="12">
        <f>IF(A35="","",IF(AND(U35&lt;&gt;"Paid",TODAY()&gt;I35),"Yes","No"))</f>
        <v/>
      </c>
      <c r="X35" s="13" t="n"/>
    </row>
    <row r="36">
      <c r="A36" s="2" t="n"/>
      <c r="B36" s="2" t="n"/>
      <c r="C36" s="4">
        <f>IF(B36="","",IFERROR(VLOOKUP(B36,'Rates &amp; Lists'!$A$5:$E$13,2,FALSE),IFERROR(VLOOKUP(B36,'Rates &amp; Lists'!$A$5:$E$104,2,FALSE),"")))</f>
        <v/>
      </c>
      <c r="D36" s="4">
        <f>IF(B36="","",IFERROR(VLOOKUP(B36,'Rates &amp; Lists'!$A$5:$E$13,3,FALSE),IFERROR(VLOOKUP(B36,'Rates &amp; Lists'!$A$5:$E$104,3,FALSE),"")))</f>
        <v/>
      </c>
      <c r="E36" s="4">
        <f>IF(B36="","",IFERROR(VLOOKUP(B36,'Rates &amp; Lists'!$A$5:$E$13,4,FALSE),IFERROR(VLOOKUP(B36,'Rates &amp; Lists'!$A$5:$E$104,4,FALSE),"")))</f>
        <v/>
      </c>
      <c r="F36" s="5" t="n"/>
      <c r="G36" s="5" t="n"/>
      <c r="H36" s="5" t="n"/>
      <c r="I36" s="5" t="n"/>
      <c r="J36" s="6" t="n"/>
      <c r="K36" s="6" t="n"/>
      <c r="L36" s="7">
        <f>IF(OR(J36="",K36=""),"",K36-J36)</f>
        <v/>
      </c>
      <c r="M36" s="8" t="n"/>
      <c r="N36" s="8" t="n"/>
      <c r="O36" s="8" t="n"/>
      <c r="P36" s="8" t="n"/>
      <c r="Q36" s="9">
        <f>IF(COUNTA(M36:P36)=0,"",SUM(M36:P36))</f>
        <v/>
      </c>
      <c r="R36" s="9">
        <f>IF(Q36="","",Q36*'Rates &amp; Lists'!$H$2)</f>
        <v/>
      </c>
      <c r="S36" s="9">
        <f>IF(Q36="","",Q36+R36)</f>
        <v/>
      </c>
      <c r="T36" s="5" t="n"/>
      <c r="U36" s="10" t="n"/>
      <c r="V36" s="11">
        <f>IF(OR(H36="",T36=""),"",T36-H36)</f>
        <v/>
      </c>
      <c r="W36" s="12">
        <f>IF(A36="","",IF(AND(U36&lt;&gt;"Paid",TODAY()&gt;I36),"Yes","No"))</f>
        <v/>
      </c>
      <c r="X36" s="13" t="n"/>
    </row>
    <row r="37">
      <c r="A37" s="2" t="n"/>
      <c r="B37" s="2" t="n"/>
      <c r="C37" s="4">
        <f>IF(B37="","",IFERROR(VLOOKUP(B37,'Rates &amp; Lists'!$A$5:$E$13,2,FALSE),IFERROR(VLOOKUP(B37,'Rates &amp; Lists'!$A$5:$E$104,2,FALSE),"")))</f>
        <v/>
      </c>
      <c r="D37" s="4">
        <f>IF(B37="","",IFERROR(VLOOKUP(B37,'Rates &amp; Lists'!$A$5:$E$13,3,FALSE),IFERROR(VLOOKUP(B37,'Rates &amp; Lists'!$A$5:$E$104,3,FALSE),"")))</f>
        <v/>
      </c>
      <c r="E37" s="4">
        <f>IF(B37="","",IFERROR(VLOOKUP(B37,'Rates &amp; Lists'!$A$5:$E$13,4,FALSE),IFERROR(VLOOKUP(B37,'Rates &amp; Lists'!$A$5:$E$104,4,FALSE),"")))</f>
        <v/>
      </c>
      <c r="F37" s="5" t="n"/>
      <c r="G37" s="5" t="n"/>
      <c r="H37" s="5" t="n"/>
      <c r="I37" s="5" t="n"/>
      <c r="J37" s="6" t="n"/>
      <c r="K37" s="6" t="n"/>
      <c r="L37" s="7">
        <f>IF(OR(J37="",K37=""),"",K37-J37)</f>
        <v/>
      </c>
      <c r="M37" s="8" t="n"/>
      <c r="N37" s="8" t="n"/>
      <c r="O37" s="8" t="n"/>
      <c r="P37" s="8" t="n"/>
      <c r="Q37" s="9">
        <f>IF(COUNTA(M37:P37)=0,"",SUM(M37:P37))</f>
        <v/>
      </c>
      <c r="R37" s="9">
        <f>IF(Q37="","",Q37*'Rates &amp; Lists'!$H$2)</f>
        <v/>
      </c>
      <c r="S37" s="9">
        <f>IF(Q37="","",Q37+R37)</f>
        <v/>
      </c>
      <c r="T37" s="5" t="n"/>
      <c r="U37" s="10" t="n"/>
      <c r="V37" s="11">
        <f>IF(OR(H37="",T37=""),"",T37-H37)</f>
        <v/>
      </c>
      <c r="W37" s="12">
        <f>IF(A37="","",IF(AND(U37&lt;&gt;"Paid",TODAY()&gt;I37),"Yes","No"))</f>
        <v/>
      </c>
      <c r="X37" s="13" t="n"/>
    </row>
    <row r="38">
      <c r="A38" s="2" t="n"/>
      <c r="B38" s="2" t="n"/>
      <c r="C38" s="4">
        <f>IF(B38="","",IFERROR(VLOOKUP(B38,'Rates &amp; Lists'!$A$5:$E$13,2,FALSE),IFERROR(VLOOKUP(B38,'Rates &amp; Lists'!$A$5:$E$104,2,FALSE),"")))</f>
        <v/>
      </c>
      <c r="D38" s="4">
        <f>IF(B38="","",IFERROR(VLOOKUP(B38,'Rates &amp; Lists'!$A$5:$E$13,3,FALSE),IFERROR(VLOOKUP(B38,'Rates &amp; Lists'!$A$5:$E$104,3,FALSE),"")))</f>
        <v/>
      </c>
      <c r="E38" s="4">
        <f>IF(B38="","",IFERROR(VLOOKUP(B38,'Rates &amp; Lists'!$A$5:$E$13,4,FALSE),IFERROR(VLOOKUP(B38,'Rates &amp; Lists'!$A$5:$E$104,4,FALSE),"")))</f>
        <v/>
      </c>
      <c r="F38" s="5" t="n"/>
      <c r="G38" s="5" t="n"/>
      <c r="H38" s="5" t="n"/>
      <c r="I38" s="5" t="n"/>
      <c r="J38" s="6" t="n"/>
      <c r="K38" s="6" t="n"/>
      <c r="L38" s="7">
        <f>IF(OR(J38="",K38=""),"",K38-J38)</f>
        <v/>
      </c>
      <c r="M38" s="8" t="n"/>
      <c r="N38" s="8" t="n"/>
      <c r="O38" s="8" t="n"/>
      <c r="P38" s="8" t="n"/>
      <c r="Q38" s="9">
        <f>IF(COUNTA(M38:P38)=0,"",SUM(M38:P38))</f>
        <v/>
      </c>
      <c r="R38" s="9">
        <f>IF(Q38="","",Q38*'Rates &amp; Lists'!$H$2)</f>
        <v/>
      </c>
      <c r="S38" s="9">
        <f>IF(Q38="","",Q38+R38)</f>
        <v/>
      </c>
      <c r="T38" s="5" t="n"/>
      <c r="U38" s="10" t="n"/>
      <c r="V38" s="11">
        <f>IF(OR(H38="",T38=""),"",T38-H38)</f>
        <v/>
      </c>
      <c r="W38" s="12">
        <f>IF(A38="","",IF(AND(U38&lt;&gt;"Paid",TODAY()&gt;I38),"Yes","No"))</f>
        <v/>
      </c>
      <c r="X38" s="13" t="n"/>
    </row>
    <row r="39">
      <c r="A39" s="2" t="n"/>
      <c r="B39" s="2" t="n"/>
      <c r="C39" s="4">
        <f>IF(B39="","",IFERROR(VLOOKUP(B39,'Rates &amp; Lists'!$A$5:$E$13,2,FALSE),IFERROR(VLOOKUP(B39,'Rates &amp; Lists'!$A$5:$E$104,2,FALSE),"")))</f>
        <v/>
      </c>
      <c r="D39" s="4">
        <f>IF(B39="","",IFERROR(VLOOKUP(B39,'Rates &amp; Lists'!$A$5:$E$13,3,FALSE),IFERROR(VLOOKUP(B39,'Rates &amp; Lists'!$A$5:$E$104,3,FALSE),"")))</f>
        <v/>
      </c>
      <c r="E39" s="4">
        <f>IF(B39="","",IFERROR(VLOOKUP(B39,'Rates &amp; Lists'!$A$5:$E$13,4,FALSE),IFERROR(VLOOKUP(B39,'Rates &amp; Lists'!$A$5:$E$104,4,FALSE),"")))</f>
        <v/>
      </c>
      <c r="F39" s="5" t="n"/>
      <c r="G39" s="5" t="n"/>
      <c r="H39" s="5" t="n"/>
      <c r="I39" s="5" t="n"/>
      <c r="J39" s="6" t="n"/>
      <c r="K39" s="6" t="n"/>
      <c r="L39" s="7">
        <f>IF(OR(J39="",K39=""),"",K39-J39)</f>
        <v/>
      </c>
      <c r="M39" s="8" t="n"/>
      <c r="N39" s="8" t="n"/>
      <c r="O39" s="8" t="n"/>
      <c r="P39" s="8" t="n"/>
      <c r="Q39" s="9">
        <f>IF(COUNTA(M39:P39)=0,"",SUM(M39:P39))</f>
        <v/>
      </c>
      <c r="R39" s="9">
        <f>IF(Q39="","",Q39*'Rates &amp; Lists'!$H$2)</f>
        <v/>
      </c>
      <c r="S39" s="9">
        <f>IF(Q39="","",Q39+R39)</f>
        <v/>
      </c>
      <c r="T39" s="5" t="n"/>
      <c r="U39" s="10" t="n"/>
      <c r="V39" s="11">
        <f>IF(OR(H39="",T39=""),"",T39-H39)</f>
        <v/>
      </c>
      <c r="W39" s="12">
        <f>IF(A39="","",IF(AND(U39&lt;&gt;"Paid",TODAY()&gt;I39),"Yes","No"))</f>
        <v/>
      </c>
      <c r="X39" s="13" t="n"/>
    </row>
    <row r="40">
      <c r="A40" s="2" t="n"/>
      <c r="B40" s="2" t="n"/>
      <c r="C40" s="4">
        <f>IF(B40="","",IFERROR(VLOOKUP(B40,'Rates &amp; Lists'!$A$5:$E$13,2,FALSE),IFERROR(VLOOKUP(B40,'Rates &amp; Lists'!$A$5:$E$104,2,FALSE),"")))</f>
        <v/>
      </c>
      <c r="D40" s="4">
        <f>IF(B40="","",IFERROR(VLOOKUP(B40,'Rates &amp; Lists'!$A$5:$E$13,3,FALSE),IFERROR(VLOOKUP(B40,'Rates &amp; Lists'!$A$5:$E$104,3,FALSE),"")))</f>
        <v/>
      </c>
      <c r="E40" s="4">
        <f>IF(B40="","",IFERROR(VLOOKUP(B40,'Rates &amp; Lists'!$A$5:$E$13,4,FALSE),IFERROR(VLOOKUP(B40,'Rates &amp; Lists'!$A$5:$E$104,4,FALSE),"")))</f>
        <v/>
      </c>
      <c r="F40" s="5" t="n"/>
      <c r="G40" s="5" t="n"/>
      <c r="H40" s="5" t="n"/>
      <c r="I40" s="5" t="n"/>
      <c r="J40" s="6" t="n"/>
      <c r="K40" s="6" t="n"/>
      <c r="L40" s="7">
        <f>IF(OR(J40="",K40=""),"",K40-J40)</f>
        <v/>
      </c>
      <c r="M40" s="8" t="n"/>
      <c r="N40" s="8" t="n"/>
      <c r="O40" s="8" t="n"/>
      <c r="P40" s="8" t="n"/>
      <c r="Q40" s="9">
        <f>IF(COUNTA(M40:P40)=0,"",SUM(M40:P40))</f>
        <v/>
      </c>
      <c r="R40" s="9">
        <f>IF(Q40="","",Q40*'Rates &amp; Lists'!$H$2)</f>
        <v/>
      </c>
      <c r="S40" s="9">
        <f>IF(Q40="","",Q40+R40)</f>
        <v/>
      </c>
      <c r="T40" s="5" t="n"/>
      <c r="U40" s="10" t="n"/>
      <c r="V40" s="11">
        <f>IF(OR(H40="",T40=""),"",T40-H40)</f>
        <v/>
      </c>
      <c r="W40" s="12">
        <f>IF(A40="","",IF(AND(U40&lt;&gt;"Paid",TODAY()&gt;I40),"Yes","No"))</f>
        <v/>
      </c>
      <c r="X40" s="13" t="n"/>
    </row>
    <row r="41">
      <c r="A41" s="2" t="n"/>
      <c r="B41" s="2" t="n"/>
      <c r="C41" s="4">
        <f>IF(B41="","",IFERROR(VLOOKUP(B41,'Rates &amp; Lists'!$A$5:$E$13,2,FALSE),IFERROR(VLOOKUP(B41,'Rates &amp; Lists'!$A$5:$E$104,2,FALSE),"")))</f>
        <v/>
      </c>
      <c r="D41" s="4">
        <f>IF(B41="","",IFERROR(VLOOKUP(B41,'Rates &amp; Lists'!$A$5:$E$13,3,FALSE),IFERROR(VLOOKUP(B41,'Rates &amp; Lists'!$A$5:$E$104,3,FALSE),"")))</f>
        <v/>
      </c>
      <c r="E41" s="4">
        <f>IF(B41="","",IFERROR(VLOOKUP(B41,'Rates &amp; Lists'!$A$5:$E$13,4,FALSE),IFERROR(VLOOKUP(B41,'Rates &amp; Lists'!$A$5:$E$104,4,FALSE),"")))</f>
        <v/>
      </c>
      <c r="F41" s="5" t="n"/>
      <c r="G41" s="5" t="n"/>
      <c r="H41" s="5" t="n"/>
      <c r="I41" s="5" t="n"/>
      <c r="J41" s="6" t="n"/>
      <c r="K41" s="6" t="n"/>
      <c r="L41" s="7">
        <f>IF(OR(J41="",K41=""),"",K41-J41)</f>
        <v/>
      </c>
      <c r="M41" s="8" t="n"/>
      <c r="N41" s="8" t="n"/>
      <c r="O41" s="8" t="n"/>
      <c r="P41" s="8" t="n"/>
      <c r="Q41" s="9">
        <f>IF(COUNTA(M41:P41)=0,"",SUM(M41:P41))</f>
        <v/>
      </c>
      <c r="R41" s="9">
        <f>IF(Q41="","",Q41*'Rates &amp; Lists'!$H$2)</f>
        <v/>
      </c>
      <c r="S41" s="9">
        <f>IF(Q41="","",Q41+R41)</f>
        <v/>
      </c>
      <c r="T41" s="5" t="n"/>
      <c r="U41" s="10" t="n"/>
      <c r="V41" s="11">
        <f>IF(OR(H41="",T41=""),"",T41-H41)</f>
        <v/>
      </c>
      <c r="W41" s="12">
        <f>IF(A41="","",IF(AND(U41&lt;&gt;"Paid",TODAY()&gt;I41),"Yes","No"))</f>
        <v/>
      </c>
      <c r="X41" s="13" t="n"/>
    </row>
    <row r="42">
      <c r="A42" s="2" t="n"/>
      <c r="B42" s="2" t="n"/>
      <c r="C42" s="4">
        <f>IF(B42="","",IFERROR(VLOOKUP(B42,'Rates &amp; Lists'!$A$5:$E$13,2,FALSE),IFERROR(VLOOKUP(B42,'Rates &amp; Lists'!$A$5:$E$104,2,FALSE),"")))</f>
        <v/>
      </c>
      <c r="D42" s="4">
        <f>IF(B42="","",IFERROR(VLOOKUP(B42,'Rates &amp; Lists'!$A$5:$E$13,3,FALSE),IFERROR(VLOOKUP(B42,'Rates &amp; Lists'!$A$5:$E$104,3,FALSE),"")))</f>
        <v/>
      </c>
      <c r="E42" s="4">
        <f>IF(B42="","",IFERROR(VLOOKUP(B42,'Rates &amp; Lists'!$A$5:$E$13,4,FALSE),IFERROR(VLOOKUP(B42,'Rates &amp; Lists'!$A$5:$E$104,4,FALSE),"")))</f>
        <v/>
      </c>
      <c r="F42" s="5" t="n"/>
      <c r="G42" s="5" t="n"/>
      <c r="H42" s="5" t="n"/>
      <c r="I42" s="5" t="n"/>
      <c r="J42" s="6" t="n"/>
      <c r="K42" s="6" t="n"/>
      <c r="L42" s="7">
        <f>IF(OR(J42="",K42=""),"",K42-J42)</f>
        <v/>
      </c>
      <c r="M42" s="8" t="n"/>
      <c r="N42" s="8" t="n"/>
      <c r="O42" s="8" t="n"/>
      <c r="P42" s="8" t="n"/>
      <c r="Q42" s="9">
        <f>IF(COUNTA(M42:P42)=0,"",SUM(M42:P42))</f>
        <v/>
      </c>
      <c r="R42" s="9">
        <f>IF(Q42="","",Q42*'Rates &amp; Lists'!$H$2)</f>
        <v/>
      </c>
      <c r="S42" s="9">
        <f>IF(Q42="","",Q42+R42)</f>
        <v/>
      </c>
      <c r="T42" s="5" t="n"/>
      <c r="U42" s="10" t="n"/>
      <c r="V42" s="11">
        <f>IF(OR(H42="",T42=""),"",T42-H42)</f>
        <v/>
      </c>
      <c r="W42" s="12">
        <f>IF(A42="","",IF(AND(U42&lt;&gt;"Paid",TODAY()&gt;I42),"Yes","No"))</f>
        <v/>
      </c>
      <c r="X42" s="13" t="n"/>
    </row>
    <row r="43">
      <c r="A43" s="2" t="n"/>
      <c r="B43" s="2" t="n"/>
      <c r="C43" s="4">
        <f>IF(B43="","",IFERROR(VLOOKUP(B43,'Rates &amp; Lists'!$A$5:$E$13,2,FALSE),IFERROR(VLOOKUP(B43,'Rates &amp; Lists'!$A$5:$E$104,2,FALSE),"")))</f>
        <v/>
      </c>
      <c r="D43" s="4">
        <f>IF(B43="","",IFERROR(VLOOKUP(B43,'Rates &amp; Lists'!$A$5:$E$13,3,FALSE),IFERROR(VLOOKUP(B43,'Rates &amp; Lists'!$A$5:$E$104,3,FALSE),"")))</f>
        <v/>
      </c>
      <c r="E43" s="4">
        <f>IF(B43="","",IFERROR(VLOOKUP(B43,'Rates &amp; Lists'!$A$5:$E$13,4,FALSE),IFERROR(VLOOKUP(B43,'Rates &amp; Lists'!$A$5:$E$104,4,FALSE),"")))</f>
        <v/>
      </c>
      <c r="F43" s="5" t="n"/>
      <c r="G43" s="5" t="n"/>
      <c r="H43" s="5" t="n"/>
      <c r="I43" s="5" t="n"/>
      <c r="J43" s="6" t="n"/>
      <c r="K43" s="6" t="n"/>
      <c r="L43" s="7">
        <f>IF(OR(J43="",K43=""),"",K43-J43)</f>
        <v/>
      </c>
      <c r="M43" s="8" t="n"/>
      <c r="N43" s="8" t="n"/>
      <c r="O43" s="8" t="n"/>
      <c r="P43" s="8" t="n"/>
      <c r="Q43" s="9">
        <f>IF(COUNTA(M43:P43)=0,"",SUM(M43:P43))</f>
        <v/>
      </c>
      <c r="R43" s="9">
        <f>IF(Q43="","",Q43*'Rates &amp; Lists'!$H$2)</f>
        <v/>
      </c>
      <c r="S43" s="9">
        <f>IF(Q43="","",Q43+R43)</f>
        <v/>
      </c>
      <c r="T43" s="5" t="n"/>
      <c r="U43" s="10" t="n"/>
      <c r="V43" s="11">
        <f>IF(OR(H43="",T43=""),"",T43-H43)</f>
        <v/>
      </c>
      <c r="W43" s="12">
        <f>IF(A43="","",IF(AND(U43&lt;&gt;"Paid",TODAY()&gt;I43),"Yes","No"))</f>
        <v/>
      </c>
      <c r="X43" s="13" t="n"/>
    </row>
    <row r="44">
      <c r="A44" s="2" t="n"/>
      <c r="B44" s="2" t="n"/>
      <c r="C44" s="4">
        <f>IF(B44="","",IFERROR(VLOOKUP(B44,'Rates &amp; Lists'!$A$5:$E$13,2,FALSE),IFERROR(VLOOKUP(B44,'Rates &amp; Lists'!$A$5:$E$104,2,FALSE),"")))</f>
        <v/>
      </c>
      <c r="D44" s="4">
        <f>IF(B44="","",IFERROR(VLOOKUP(B44,'Rates &amp; Lists'!$A$5:$E$13,3,FALSE),IFERROR(VLOOKUP(B44,'Rates &amp; Lists'!$A$5:$E$104,3,FALSE),"")))</f>
        <v/>
      </c>
      <c r="E44" s="4">
        <f>IF(B44="","",IFERROR(VLOOKUP(B44,'Rates &amp; Lists'!$A$5:$E$13,4,FALSE),IFERROR(VLOOKUP(B44,'Rates &amp; Lists'!$A$5:$E$104,4,FALSE),"")))</f>
        <v/>
      </c>
      <c r="F44" s="5" t="n"/>
      <c r="G44" s="5" t="n"/>
      <c r="H44" s="5" t="n"/>
      <c r="I44" s="5" t="n"/>
      <c r="J44" s="6" t="n"/>
      <c r="K44" s="6" t="n"/>
      <c r="L44" s="7">
        <f>IF(OR(J44="",K44=""),"",K44-J44)</f>
        <v/>
      </c>
      <c r="M44" s="8" t="n"/>
      <c r="N44" s="8" t="n"/>
      <c r="O44" s="8" t="n"/>
      <c r="P44" s="8" t="n"/>
      <c r="Q44" s="9">
        <f>IF(COUNTA(M44:P44)=0,"",SUM(M44:P44))</f>
        <v/>
      </c>
      <c r="R44" s="9">
        <f>IF(Q44="","",Q44*'Rates &amp; Lists'!$H$2)</f>
        <v/>
      </c>
      <c r="S44" s="9">
        <f>IF(Q44="","",Q44+R44)</f>
        <v/>
      </c>
      <c r="T44" s="5" t="n"/>
      <c r="U44" s="10" t="n"/>
      <c r="V44" s="11">
        <f>IF(OR(H44="",T44=""),"",T44-H44)</f>
        <v/>
      </c>
      <c r="W44" s="12">
        <f>IF(A44="","",IF(AND(U44&lt;&gt;"Paid",TODAY()&gt;I44),"Yes","No"))</f>
        <v/>
      </c>
      <c r="X44" s="13" t="n"/>
    </row>
    <row r="45">
      <c r="A45" s="2" t="n"/>
      <c r="B45" s="2" t="n"/>
      <c r="C45" s="4">
        <f>IF(B45="","",IFERROR(VLOOKUP(B45,'Rates &amp; Lists'!$A$5:$E$13,2,FALSE),IFERROR(VLOOKUP(B45,'Rates &amp; Lists'!$A$5:$E$104,2,FALSE),"")))</f>
        <v/>
      </c>
      <c r="D45" s="4">
        <f>IF(B45="","",IFERROR(VLOOKUP(B45,'Rates &amp; Lists'!$A$5:$E$13,3,FALSE),IFERROR(VLOOKUP(B45,'Rates &amp; Lists'!$A$5:$E$104,3,FALSE),"")))</f>
        <v/>
      </c>
      <c r="E45" s="4">
        <f>IF(B45="","",IFERROR(VLOOKUP(B45,'Rates &amp; Lists'!$A$5:$E$13,4,FALSE),IFERROR(VLOOKUP(B45,'Rates &amp; Lists'!$A$5:$E$104,4,FALSE),"")))</f>
        <v/>
      </c>
      <c r="F45" s="5" t="n"/>
      <c r="G45" s="5" t="n"/>
      <c r="H45" s="5" t="n"/>
      <c r="I45" s="5" t="n"/>
      <c r="J45" s="6" t="n"/>
      <c r="K45" s="6" t="n"/>
      <c r="L45" s="7">
        <f>IF(OR(J45="",K45=""),"",K45-J45)</f>
        <v/>
      </c>
      <c r="M45" s="8" t="n"/>
      <c r="N45" s="8" t="n"/>
      <c r="O45" s="8" t="n"/>
      <c r="P45" s="8" t="n"/>
      <c r="Q45" s="9">
        <f>IF(COUNTA(M45:P45)=0,"",SUM(M45:P45))</f>
        <v/>
      </c>
      <c r="R45" s="9">
        <f>IF(Q45="","",Q45*'Rates &amp; Lists'!$H$2)</f>
        <v/>
      </c>
      <c r="S45" s="9">
        <f>IF(Q45="","",Q45+R45)</f>
        <v/>
      </c>
      <c r="T45" s="5" t="n"/>
      <c r="U45" s="10" t="n"/>
      <c r="V45" s="11">
        <f>IF(OR(H45="",T45=""),"",T45-H45)</f>
        <v/>
      </c>
      <c r="W45" s="12">
        <f>IF(A45="","",IF(AND(U45&lt;&gt;"Paid",TODAY()&gt;I45),"Yes","No"))</f>
        <v/>
      </c>
      <c r="X45" s="13" t="n"/>
    </row>
    <row r="46">
      <c r="A46" s="2" t="n"/>
      <c r="B46" s="2" t="n"/>
      <c r="C46" s="4">
        <f>IF(B46="","",IFERROR(VLOOKUP(B46,'Rates &amp; Lists'!$A$5:$E$13,2,FALSE),IFERROR(VLOOKUP(B46,'Rates &amp; Lists'!$A$5:$E$104,2,FALSE),"")))</f>
        <v/>
      </c>
      <c r="D46" s="4">
        <f>IF(B46="","",IFERROR(VLOOKUP(B46,'Rates &amp; Lists'!$A$5:$E$13,3,FALSE),IFERROR(VLOOKUP(B46,'Rates &amp; Lists'!$A$5:$E$104,3,FALSE),"")))</f>
        <v/>
      </c>
      <c r="E46" s="4">
        <f>IF(B46="","",IFERROR(VLOOKUP(B46,'Rates &amp; Lists'!$A$5:$E$13,4,FALSE),IFERROR(VLOOKUP(B46,'Rates &amp; Lists'!$A$5:$E$104,4,FALSE),"")))</f>
        <v/>
      </c>
      <c r="F46" s="5" t="n"/>
      <c r="G46" s="5" t="n"/>
      <c r="H46" s="5" t="n"/>
      <c r="I46" s="5" t="n"/>
      <c r="J46" s="6" t="n"/>
      <c r="K46" s="6" t="n"/>
      <c r="L46" s="7">
        <f>IF(OR(J46="",K46=""),"",K46-J46)</f>
        <v/>
      </c>
      <c r="M46" s="8" t="n"/>
      <c r="N46" s="8" t="n"/>
      <c r="O46" s="8" t="n"/>
      <c r="P46" s="8" t="n"/>
      <c r="Q46" s="9">
        <f>IF(COUNTA(M46:P46)=0,"",SUM(M46:P46))</f>
        <v/>
      </c>
      <c r="R46" s="9">
        <f>IF(Q46="","",Q46*'Rates &amp; Lists'!$H$2)</f>
        <v/>
      </c>
      <c r="S46" s="9">
        <f>IF(Q46="","",Q46+R46)</f>
        <v/>
      </c>
      <c r="T46" s="5" t="n"/>
      <c r="U46" s="10" t="n"/>
      <c r="V46" s="11">
        <f>IF(OR(H46="",T46=""),"",T46-H46)</f>
        <v/>
      </c>
      <c r="W46" s="12">
        <f>IF(A46="","",IF(AND(U46&lt;&gt;"Paid",TODAY()&gt;I46),"Yes","No"))</f>
        <v/>
      </c>
      <c r="X46" s="13" t="n"/>
    </row>
    <row r="47">
      <c r="A47" s="2" t="n"/>
      <c r="B47" s="2" t="n"/>
      <c r="C47" s="4">
        <f>IF(B47="","",IFERROR(VLOOKUP(B47,'Rates &amp; Lists'!$A$5:$E$13,2,FALSE),IFERROR(VLOOKUP(B47,'Rates &amp; Lists'!$A$5:$E$104,2,FALSE),"")))</f>
        <v/>
      </c>
      <c r="D47" s="4">
        <f>IF(B47="","",IFERROR(VLOOKUP(B47,'Rates &amp; Lists'!$A$5:$E$13,3,FALSE),IFERROR(VLOOKUP(B47,'Rates &amp; Lists'!$A$5:$E$104,3,FALSE),"")))</f>
        <v/>
      </c>
      <c r="E47" s="4">
        <f>IF(B47="","",IFERROR(VLOOKUP(B47,'Rates &amp; Lists'!$A$5:$E$13,4,FALSE),IFERROR(VLOOKUP(B47,'Rates &amp; Lists'!$A$5:$E$104,4,FALSE),"")))</f>
        <v/>
      </c>
      <c r="F47" s="5" t="n"/>
      <c r="G47" s="5" t="n"/>
      <c r="H47" s="5" t="n"/>
      <c r="I47" s="5" t="n"/>
      <c r="J47" s="6" t="n"/>
      <c r="K47" s="6" t="n"/>
      <c r="L47" s="7">
        <f>IF(OR(J47="",K47=""),"",K47-J47)</f>
        <v/>
      </c>
      <c r="M47" s="8" t="n"/>
      <c r="N47" s="8" t="n"/>
      <c r="O47" s="8" t="n"/>
      <c r="P47" s="8" t="n"/>
      <c r="Q47" s="9">
        <f>IF(COUNTA(M47:P47)=0,"",SUM(M47:P47))</f>
        <v/>
      </c>
      <c r="R47" s="9">
        <f>IF(Q47="","",Q47*'Rates &amp; Lists'!$H$2)</f>
        <v/>
      </c>
      <c r="S47" s="9">
        <f>IF(Q47="","",Q47+R47)</f>
        <v/>
      </c>
      <c r="T47" s="5" t="n"/>
      <c r="U47" s="10" t="n"/>
      <c r="V47" s="11">
        <f>IF(OR(H47="",T47=""),"",T47-H47)</f>
        <v/>
      </c>
      <c r="W47" s="12">
        <f>IF(A47="","",IF(AND(U47&lt;&gt;"Paid",TODAY()&gt;I47),"Yes","No"))</f>
        <v/>
      </c>
      <c r="X47" s="13" t="n"/>
    </row>
    <row r="48">
      <c r="A48" s="2" t="n"/>
      <c r="B48" s="2" t="n"/>
      <c r="C48" s="4">
        <f>IF(B48="","",IFERROR(VLOOKUP(B48,'Rates &amp; Lists'!$A$5:$E$13,2,FALSE),IFERROR(VLOOKUP(B48,'Rates &amp; Lists'!$A$5:$E$104,2,FALSE),"")))</f>
        <v/>
      </c>
      <c r="D48" s="4">
        <f>IF(B48="","",IFERROR(VLOOKUP(B48,'Rates &amp; Lists'!$A$5:$E$13,3,FALSE),IFERROR(VLOOKUP(B48,'Rates &amp; Lists'!$A$5:$E$104,3,FALSE),"")))</f>
        <v/>
      </c>
      <c r="E48" s="4">
        <f>IF(B48="","",IFERROR(VLOOKUP(B48,'Rates &amp; Lists'!$A$5:$E$13,4,FALSE),IFERROR(VLOOKUP(B48,'Rates &amp; Lists'!$A$5:$E$104,4,FALSE),"")))</f>
        <v/>
      </c>
      <c r="F48" s="5" t="n"/>
      <c r="G48" s="5" t="n"/>
      <c r="H48" s="5" t="n"/>
      <c r="I48" s="5" t="n"/>
      <c r="J48" s="6" t="n"/>
      <c r="K48" s="6" t="n"/>
      <c r="L48" s="7">
        <f>IF(OR(J48="",K48=""),"",K48-J48)</f>
        <v/>
      </c>
      <c r="M48" s="8" t="n"/>
      <c r="N48" s="8" t="n"/>
      <c r="O48" s="8" t="n"/>
      <c r="P48" s="8" t="n"/>
      <c r="Q48" s="9">
        <f>IF(COUNTA(M48:P48)=0,"",SUM(M48:P48))</f>
        <v/>
      </c>
      <c r="R48" s="9">
        <f>IF(Q48="","",Q48*'Rates &amp; Lists'!$H$2)</f>
        <v/>
      </c>
      <c r="S48" s="9">
        <f>IF(Q48="","",Q48+R48)</f>
        <v/>
      </c>
      <c r="T48" s="5" t="n"/>
      <c r="U48" s="10" t="n"/>
      <c r="V48" s="11">
        <f>IF(OR(H48="",T48=""),"",T48-H48)</f>
        <v/>
      </c>
      <c r="W48" s="12">
        <f>IF(A48="","",IF(AND(U48&lt;&gt;"Paid",TODAY()&gt;I48),"Yes","No"))</f>
        <v/>
      </c>
      <c r="X48" s="13" t="n"/>
    </row>
    <row r="49">
      <c r="A49" s="2" t="n"/>
      <c r="B49" s="2" t="n"/>
      <c r="C49" s="4">
        <f>IF(B49="","",IFERROR(VLOOKUP(B49,'Rates &amp; Lists'!$A$5:$E$13,2,FALSE),IFERROR(VLOOKUP(B49,'Rates &amp; Lists'!$A$5:$E$104,2,FALSE),"")))</f>
        <v/>
      </c>
      <c r="D49" s="4">
        <f>IF(B49="","",IFERROR(VLOOKUP(B49,'Rates &amp; Lists'!$A$5:$E$13,3,FALSE),IFERROR(VLOOKUP(B49,'Rates &amp; Lists'!$A$5:$E$104,3,FALSE),"")))</f>
        <v/>
      </c>
      <c r="E49" s="4">
        <f>IF(B49="","",IFERROR(VLOOKUP(B49,'Rates &amp; Lists'!$A$5:$E$13,4,FALSE),IFERROR(VLOOKUP(B49,'Rates &amp; Lists'!$A$5:$E$104,4,FALSE),"")))</f>
        <v/>
      </c>
      <c r="F49" s="5" t="n"/>
      <c r="G49" s="5" t="n"/>
      <c r="H49" s="5" t="n"/>
      <c r="I49" s="5" t="n"/>
      <c r="J49" s="6" t="n"/>
      <c r="K49" s="6" t="n"/>
      <c r="L49" s="7">
        <f>IF(OR(J49="",K49=""),"",K49-J49)</f>
        <v/>
      </c>
      <c r="M49" s="8" t="n"/>
      <c r="N49" s="8" t="n"/>
      <c r="O49" s="8" t="n"/>
      <c r="P49" s="8" t="n"/>
      <c r="Q49" s="9">
        <f>IF(COUNTA(M49:P49)=0,"",SUM(M49:P49))</f>
        <v/>
      </c>
      <c r="R49" s="9">
        <f>IF(Q49="","",Q49*'Rates &amp; Lists'!$H$2)</f>
        <v/>
      </c>
      <c r="S49" s="9">
        <f>IF(Q49="","",Q49+R49)</f>
        <v/>
      </c>
      <c r="T49" s="5" t="n"/>
      <c r="U49" s="10" t="n"/>
      <c r="V49" s="11">
        <f>IF(OR(H49="",T49=""),"",T49-H49)</f>
        <v/>
      </c>
      <c r="W49" s="12">
        <f>IF(A49="","",IF(AND(U49&lt;&gt;"Paid",TODAY()&gt;I49),"Yes","No"))</f>
        <v/>
      </c>
      <c r="X49" s="13" t="n"/>
    </row>
    <row r="50">
      <c r="A50" s="2" t="n"/>
      <c r="B50" s="2" t="n"/>
      <c r="C50" s="4">
        <f>IF(B50="","",IFERROR(VLOOKUP(B50,'Rates &amp; Lists'!$A$5:$E$13,2,FALSE),IFERROR(VLOOKUP(B50,'Rates &amp; Lists'!$A$5:$E$104,2,FALSE),"")))</f>
        <v/>
      </c>
      <c r="D50" s="4">
        <f>IF(B50="","",IFERROR(VLOOKUP(B50,'Rates &amp; Lists'!$A$5:$E$13,3,FALSE),IFERROR(VLOOKUP(B50,'Rates &amp; Lists'!$A$5:$E$104,3,FALSE),"")))</f>
        <v/>
      </c>
      <c r="E50" s="4">
        <f>IF(B50="","",IFERROR(VLOOKUP(B50,'Rates &amp; Lists'!$A$5:$E$13,4,FALSE),IFERROR(VLOOKUP(B50,'Rates &amp; Lists'!$A$5:$E$104,4,FALSE),"")))</f>
        <v/>
      </c>
      <c r="F50" s="5" t="n"/>
      <c r="G50" s="5" t="n"/>
      <c r="H50" s="5" t="n"/>
      <c r="I50" s="5" t="n"/>
      <c r="J50" s="6" t="n"/>
      <c r="K50" s="6" t="n"/>
      <c r="L50" s="7">
        <f>IF(OR(J50="",K50=""),"",K50-J50)</f>
        <v/>
      </c>
      <c r="M50" s="8" t="n"/>
      <c r="N50" s="8" t="n"/>
      <c r="O50" s="8" t="n"/>
      <c r="P50" s="8" t="n"/>
      <c r="Q50" s="9">
        <f>IF(COUNTA(M50:P50)=0,"",SUM(M50:P50))</f>
        <v/>
      </c>
      <c r="R50" s="9">
        <f>IF(Q50="","",Q50*'Rates &amp; Lists'!$H$2)</f>
        <v/>
      </c>
      <c r="S50" s="9">
        <f>IF(Q50="","",Q50+R50)</f>
        <v/>
      </c>
      <c r="T50" s="5" t="n"/>
      <c r="U50" s="10" t="n"/>
      <c r="V50" s="11">
        <f>IF(OR(H50="",T50=""),"",T50-H50)</f>
        <v/>
      </c>
      <c r="W50" s="12">
        <f>IF(A50="","",IF(AND(U50&lt;&gt;"Paid",TODAY()&gt;I50),"Yes","No"))</f>
        <v/>
      </c>
      <c r="X50" s="13" t="n"/>
    </row>
    <row r="51">
      <c r="A51" s="2" t="n"/>
      <c r="B51" s="2" t="n"/>
      <c r="C51" s="4">
        <f>IF(B51="","",IFERROR(VLOOKUP(B51,'Rates &amp; Lists'!$A$5:$E$13,2,FALSE),IFERROR(VLOOKUP(B51,'Rates &amp; Lists'!$A$5:$E$104,2,FALSE),"")))</f>
        <v/>
      </c>
      <c r="D51" s="4">
        <f>IF(B51="","",IFERROR(VLOOKUP(B51,'Rates &amp; Lists'!$A$5:$E$13,3,FALSE),IFERROR(VLOOKUP(B51,'Rates &amp; Lists'!$A$5:$E$104,3,FALSE),"")))</f>
        <v/>
      </c>
      <c r="E51" s="4">
        <f>IF(B51="","",IFERROR(VLOOKUP(B51,'Rates &amp; Lists'!$A$5:$E$13,4,FALSE),IFERROR(VLOOKUP(B51,'Rates &amp; Lists'!$A$5:$E$104,4,FALSE),"")))</f>
        <v/>
      </c>
      <c r="F51" s="5" t="n"/>
      <c r="G51" s="5" t="n"/>
      <c r="H51" s="5" t="n"/>
      <c r="I51" s="5" t="n"/>
      <c r="J51" s="6" t="n"/>
      <c r="K51" s="6" t="n"/>
      <c r="L51" s="7">
        <f>IF(OR(J51="",K51=""),"",K51-J51)</f>
        <v/>
      </c>
      <c r="M51" s="8" t="n"/>
      <c r="N51" s="8" t="n"/>
      <c r="O51" s="8" t="n"/>
      <c r="P51" s="8" t="n"/>
      <c r="Q51" s="9">
        <f>IF(COUNTA(M51:P51)=0,"",SUM(M51:P51))</f>
        <v/>
      </c>
      <c r="R51" s="9">
        <f>IF(Q51="","",Q51*'Rates &amp; Lists'!$H$2)</f>
        <v/>
      </c>
      <c r="S51" s="9">
        <f>IF(Q51="","",Q51+R51)</f>
        <v/>
      </c>
      <c r="T51" s="5" t="n"/>
      <c r="U51" s="10" t="n"/>
      <c r="V51" s="11">
        <f>IF(OR(H51="",T51=""),"",T51-H51)</f>
        <v/>
      </c>
      <c r="W51" s="12">
        <f>IF(A51="","",IF(AND(U51&lt;&gt;"Paid",TODAY()&gt;I51),"Yes","No"))</f>
        <v/>
      </c>
      <c r="X51" s="13" t="n"/>
    </row>
    <row r="52">
      <c r="A52" s="2" t="n"/>
      <c r="B52" s="2" t="n"/>
      <c r="C52" s="4">
        <f>IF(B52="","",IFERROR(VLOOKUP(B52,'Rates &amp; Lists'!$A$5:$E$13,2,FALSE),IFERROR(VLOOKUP(B52,'Rates &amp; Lists'!$A$5:$E$104,2,FALSE),"")))</f>
        <v/>
      </c>
      <c r="D52" s="4">
        <f>IF(B52="","",IFERROR(VLOOKUP(B52,'Rates &amp; Lists'!$A$5:$E$13,3,FALSE),IFERROR(VLOOKUP(B52,'Rates &amp; Lists'!$A$5:$E$104,3,FALSE),"")))</f>
        <v/>
      </c>
      <c r="E52" s="4">
        <f>IF(B52="","",IFERROR(VLOOKUP(B52,'Rates &amp; Lists'!$A$5:$E$13,4,FALSE),IFERROR(VLOOKUP(B52,'Rates &amp; Lists'!$A$5:$E$104,4,FALSE),"")))</f>
        <v/>
      </c>
      <c r="F52" s="5" t="n"/>
      <c r="G52" s="5" t="n"/>
      <c r="H52" s="5" t="n"/>
      <c r="I52" s="5" t="n"/>
      <c r="J52" s="6" t="n"/>
      <c r="K52" s="6" t="n"/>
      <c r="L52" s="7">
        <f>IF(OR(J52="",K52=""),"",K52-J52)</f>
        <v/>
      </c>
      <c r="M52" s="8" t="n"/>
      <c r="N52" s="8" t="n"/>
      <c r="O52" s="8" t="n"/>
      <c r="P52" s="8" t="n"/>
      <c r="Q52" s="9">
        <f>IF(COUNTA(M52:P52)=0,"",SUM(M52:P52))</f>
        <v/>
      </c>
      <c r="R52" s="9">
        <f>IF(Q52="","",Q52*'Rates &amp; Lists'!$H$2)</f>
        <v/>
      </c>
      <c r="S52" s="9">
        <f>IF(Q52="","",Q52+R52)</f>
        <v/>
      </c>
      <c r="T52" s="5" t="n"/>
      <c r="U52" s="10" t="n"/>
      <c r="V52" s="11">
        <f>IF(OR(H52="",T52=""),"",T52-H52)</f>
        <v/>
      </c>
      <c r="W52" s="12">
        <f>IF(A52="","",IF(AND(U52&lt;&gt;"Paid",TODAY()&gt;I52),"Yes","No"))</f>
        <v/>
      </c>
      <c r="X52" s="13" t="n"/>
    </row>
    <row r="53">
      <c r="A53" s="2" t="n"/>
      <c r="B53" s="2" t="n"/>
      <c r="C53" s="4">
        <f>IF(B53="","",IFERROR(VLOOKUP(B53,'Rates &amp; Lists'!$A$5:$E$13,2,FALSE),IFERROR(VLOOKUP(B53,'Rates &amp; Lists'!$A$5:$E$104,2,FALSE),"")))</f>
        <v/>
      </c>
      <c r="D53" s="4">
        <f>IF(B53="","",IFERROR(VLOOKUP(B53,'Rates &amp; Lists'!$A$5:$E$13,3,FALSE),IFERROR(VLOOKUP(B53,'Rates &amp; Lists'!$A$5:$E$104,3,FALSE),"")))</f>
        <v/>
      </c>
      <c r="E53" s="4">
        <f>IF(B53="","",IFERROR(VLOOKUP(B53,'Rates &amp; Lists'!$A$5:$E$13,4,FALSE),IFERROR(VLOOKUP(B53,'Rates &amp; Lists'!$A$5:$E$104,4,FALSE),"")))</f>
        <v/>
      </c>
      <c r="F53" s="5" t="n"/>
      <c r="G53" s="5" t="n"/>
      <c r="H53" s="5" t="n"/>
      <c r="I53" s="5" t="n"/>
      <c r="J53" s="6" t="n"/>
      <c r="K53" s="6" t="n"/>
      <c r="L53" s="7">
        <f>IF(OR(J53="",K53=""),"",K53-J53)</f>
        <v/>
      </c>
      <c r="M53" s="8" t="n"/>
      <c r="N53" s="8" t="n"/>
      <c r="O53" s="8" t="n"/>
      <c r="P53" s="8" t="n"/>
      <c r="Q53" s="9">
        <f>IF(COUNTA(M53:P53)=0,"",SUM(M53:P53))</f>
        <v/>
      </c>
      <c r="R53" s="9">
        <f>IF(Q53="","",Q53*'Rates &amp; Lists'!$H$2)</f>
        <v/>
      </c>
      <c r="S53" s="9">
        <f>IF(Q53="","",Q53+R53)</f>
        <v/>
      </c>
      <c r="T53" s="5" t="n"/>
      <c r="U53" s="10" t="n"/>
      <c r="V53" s="11">
        <f>IF(OR(H53="",T53=""),"",T53-H53)</f>
        <v/>
      </c>
      <c r="W53" s="12">
        <f>IF(A53="","",IF(AND(U53&lt;&gt;"Paid",TODAY()&gt;I53),"Yes","No"))</f>
        <v/>
      </c>
      <c r="X53" s="13" t="n"/>
    </row>
    <row r="54">
      <c r="A54" s="2" t="n"/>
      <c r="B54" s="2" t="n"/>
      <c r="C54" s="4">
        <f>IF(B54="","",IFERROR(VLOOKUP(B54,'Rates &amp; Lists'!$A$5:$E$13,2,FALSE),IFERROR(VLOOKUP(B54,'Rates &amp; Lists'!$A$5:$E$104,2,FALSE),"")))</f>
        <v/>
      </c>
      <c r="D54" s="4">
        <f>IF(B54="","",IFERROR(VLOOKUP(B54,'Rates &amp; Lists'!$A$5:$E$13,3,FALSE),IFERROR(VLOOKUP(B54,'Rates &amp; Lists'!$A$5:$E$104,3,FALSE),"")))</f>
        <v/>
      </c>
      <c r="E54" s="4">
        <f>IF(B54="","",IFERROR(VLOOKUP(B54,'Rates &amp; Lists'!$A$5:$E$13,4,FALSE),IFERROR(VLOOKUP(B54,'Rates &amp; Lists'!$A$5:$E$104,4,FALSE),"")))</f>
        <v/>
      </c>
      <c r="F54" s="5" t="n"/>
      <c r="G54" s="5" t="n"/>
      <c r="H54" s="5" t="n"/>
      <c r="I54" s="5" t="n"/>
      <c r="J54" s="6" t="n"/>
      <c r="K54" s="6" t="n"/>
      <c r="L54" s="7">
        <f>IF(OR(J54="",K54=""),"",K54-J54)</f>
        <v/>
      </c>
      <c r="M54" s="8" t="n"/>
      <c r="N54" s="8" t="n"/>
      <c r="O54" s="8" t="n"/>
      <c r="P54" s="8" t="n"/>
      <c r="Q54" s="9">
        <f>IF(COUNTA(M54:P54)=0,"",SUM(M54:P54))</f>
        <v/>
      </c>
      <c r="R54" s="9">
        <f>IF(Q54="","",Q54*'Rates &amp; Lists'!$H$2)</f>
        <v/>
      </c>
      <c r="S54" s="9">
        <f>IF(Q54="","",Q54+R54)</f>
        <v/>
      </c>
      <c r="T54" s="5" t="n"/>
      <c r="U54" s="10" t="n"/>
      <c r="V54" s="11">
        <f>IF(OR(H54="",T54=""),"",T54-H54)</f>
        <v/>
      </c>
      <c r="W54" s="12">
        <f>IF(A54="","",IF(AND(U54&lt;&gt;"Paid",TODAY()&gt;I54),"Yes","No"))</f>
        <v/>
      </c>
      <c r="X54" s="13" t="n"/>
    </row>
    <row r="55">
      <c r="A55" s="2" t="n"/>
      <c r="B55" s="2" t="n"/>
      <c r="C55" s="4">
        <f>IF(B55="","",IFERROR(VLOOKUP(B55,'Rates &amp; Lists'!$A$5:$E$13,2,FALSE),IFERROR(VLOOKUP(B55,'Rates &amp; Lists'!$A$5:$E$104,2,FALSE),"")))</f>
        <v/>
      </c>
      <c r="D55" s="4">
        <f>IF(B55="","",IFERROR(VLOOKUP(B55,'Rates &amp; Lists'!$A$5:$E$13,3,FALSE),IFERROR(VLOOKUP(B55,'Rates &amp; Lists'!$A$5:$E$104,3,FALSE),"")))</f>
        <v/>
      </c>
      <c r="E55" s="4">
        <f>IF(B55="","",IFERROR(VLOOKUP(B55,'Rates &amp; Lists'!$A$5:$E$13,4,FALSE),IFERROR(VLOOKUP(B55,'Rates &amp; Lists'!$A$5:$E$104,4,FALSE),"")))</f>
        <v/>
      </c>
      <c r="F55" s="5" t="n"/>
      <c r="G55" s="5" t="n"/>
      <c r="H55" s="5" t="n"/>
      <c r="I55" s="5" t="n"/>
      <c r="J55" s="6" t="n"/>
      <c r="K55" s="6" t="n"/>
      <c r="L55" s="7">
        <f>IF(OR(J55="",K55=""),"",K55-J55)</f>
        <v/>
      </c>
      <c r="M55" s="8" t="n"/>
      <c r="N55" s="8" t="n"/>
      <c r="O55" s="8" t="n"/>
      <c r="P55" s="8" t="n"/>
      <c r="Q55" s="9">
        <f>IF(COUNTA(M55:P55)=0,"",SUM(M55:P55))</f>
        <v/>
      </c>
      <c r="R55" s="9">
        <f>IF(Q55="","",Q55*'Rates &amp; Lists'!$H$2)</f>
        <v/>
      </c>
      <c r="S55" s="9">
        <f>IF(Q55="","",Q55+R55)</f>
        <v/>
      </c>
      <c r="T55" s="5" t="n"/>
      <c r="U55" s="10" t="n"/>
      <c r="V55" s="11">
        <f>IF(OR(H55="",T55=""),"",T55-H55)</f>
        <v/>
      </c>
      <c r="W55" s="12">
        <f>IF(A55="","",IF(AND(U55&lt;&gt;"Paid",TODAY()&gt;I55),"Yes","No"))</f>
        <v/>
      </c>
      <c r="X55" s="13" t="n"/>
    </row>
    <row r="56">
      <c r="A56" s="2" t="n"/>
      <c r="B56" s="2" t="n"/>
      <c r="C56" s="4">
        <f>IF(B56="","",IFERROR(VLOOKUP(B56,'Rates &amp; Lists'!$A$5:$E$13,2,FALSE),IFERROR(VLOOKUP(B56,'Rates &amp; Lists'!$A$5:$E$104,2,FALSE),"")))</f>
        <v/>
      </c>
      <c r="D56" s="4">
        <f>IF(B56="","",IFERROR(VLOOKUP(B56,'Rates &amp; Lists'!$A$5:$E$13,3,FALSE),IFERROR(VLOOKUP(B56,'Rates &amp; Lists'!$A$5:$E$104,3,FALSE),"")))</f>
        <v/>
      </c>
      <c r="E56" s="4">
        <f>IF(B56="","",IFERROR(VLOOKUP(B56,'Rates &amp; Lists'!$A$5:$E$13,4,FALSE),IFERROR(VLOOKUP(B56,'Rates &amp; Lists'!$A$5:$E$104,4,FALSE),"")))</f>
        <v/>
      </c>
      <c r="F56" s="5" t="n"/>
      <c r="G56" s="5" t="n"/>
      <c r="H56" s="5" t="n"/>
      <c r="I56" s="5" t="n"/>
      <c r="J56" s="6" t="n"/>
      <c r="K56" s="6" t="n"/>
      <c r="L56" s="7">
        <f>IF(OR(J56="",K56=""),"",K56-J56)</f>
        <v/>
      </c>
      <c r="M56" s="8" t="n"/>
      <c r="N56" s="8" t="n"/>
      <c r="O56" s="8" t="n"/>
      <c r="P56" s="8" t="n"/>
      <c r="Q56" s="9">
        <f>IF(COUNTA(M56:P56)=0,"",SUM(M56:P56))</f>
        <v/>
      </c>
      <c r="R56" s="9">
        <f>IF(Q56="","",Q56*'Rates &amp; Lists'!$H$2)</f>
        <v/>
      </c>
      <c r="S56" s="9">
        <f>IF(Q56="","",Q56+R56)</f>
        <v/>
      </c>
      <c r="T56" s="5" t="n"/>
      <c r="U56" s="10" t="n"/>
      <c r="V56" s="11">
        <f>IF(OR(H56="",T56=""),"",T56-H56)</f>
        <v/>
      </c>
      <c r="W56" s="12">
        <f>IF(A56="","",IF(AND(U56&lt;&gt;"Paid",TODAY()&gt;I56),"Yes","No"))</f>
        <v/>
      </c>
      <c r="X56" s="13" t="n"/>
    </row>
    <row r="57">
      <c r="A57" s="2" t="n"/>
      <c r="B57" s="2" t="n"/>
      <c r="C57" s="4">
        <f>IF(B57="","",IFERROR(VLOOKUP(B57,'Rates &amp; Lists'!$A$5:$E$13,2,FALSE),IFERROR(VLOOKUP(B57,'Rates &amp; Lists'!$A$5:$E$104,2,FALSE),"")))</f>
        <v/>
      </c>
      <c r="D57" s="4">
        <f>IF(B57="","",IFERROR(VLOOKUP(B57,'Rates &amp; Lists'!$A$5:$E$13,3,FALSE),IFERROR(VLOOKUP(B57,'Rates &amp; Lists'!$A$5:$E$104,3,FALSE),"")))</f>
        <v/>
      </c>
      <c r="E57" s="4">
        <f>IF(B57="","",IFERROR(VLOOKUP(B57,'Rates &amp; Lists'!$A$5:$E$13,4,FALSE),IFERROR(VLOOKUP(B57,'Rates &amp; Lists'!$A$5:$E$104,4,FALSE),"")))</f>
        <v/>
      </c>
      <c r="F57" s="5" t="n"/>
      <c r="G57" s="5" t="n"/>
      <c r="H57" s="5" t="n"/>
      <c r="I57" s="5" t="n"/>
      <c r="J57" s="6" t="n"/>
      <c r="K57" s="6" t="n"/>
      <c r="L57" s="7">
        <f>IF(OR(J57="",K57=""),"",K57-J57)</f>
        <v/>
      </c>
      <c r="M57" s="8" t="n"/>
      <c r="N57" s="8" t="n"/>
      <c r="O57" s="8" t="n"/>
      <c r="P57" s="8" t="n"/>
      <c r="Q57" s="9">
        <f>IF(COUNTA(M57:P57)=0,"",SUM(M57:P57))</f>
        <v/>
      </c>
      <c r="R57" s="9">
        <f>IF(Q57="","",Q57*'Rates &amp; Lists'!$H$2)</f>
        <v/>
      </c>
      <c r="S57" s="9">
        <f>IF(Q57="","",Q57+R57)</f>
        <v/>
      </c>
      <c r="T57" s="5" t="n"/>
      <c r="U57" s="10" t="n"/>
      <c r="V57" s="11">
        <f>IF(OR(H57="",T57=""),"",T57-H57)</f>
        <v/>
      </c>
      <c r="W57" s="12">
        <f>IF(A57="","",IF(AND(U57&lt;&gt;"Paid",TODAY()&gt;I57),"Yes","No"))</f>
        <v/>
      </c>
      <c r="X57" s="13" t="n"/>
    </row>
    <row r="58">
      <c r="A58" s="2" t="n"/>
      <c r="B58" s="2" t="n"/>
      <c r="C58" s="4">
        <f>IF(B58="","",IFERROR(VLOOKUP(B58,'Rates &amp; Lists'!$A$5:$E$13,2,FALSE),IFERROR(VLOOKUP(B58,'Rates &amp; Lists'!$A$5:$E$104,2,FALSE),"")))</f>
        <v/>
      </c>
      <c r="D58" s="4">
        <f>IF(B58="","",IFERROR(VLOOKUP(B58,'Rates &amp; Lists'!$A$5:$E$13,3,FALSE),IFERROR(VLOOKUP(B58,'Rates &amp; Lists'!$A$5:$E$104,3,FALSE),"")))</f>
        <v/>
      </c>
      <c r="E58" s="4">
        <f>IF(B58="","",IFERROR(VLOOKUP(B58,'Rates &amp; Lists'!$A$5:$E$13,4,FALSE),IFERROR(VLOOKUP(B58,'Rates &amp; Lists'!$A$5:$E$104,4,FALSE),"")))</f>
        <v/>
      </c>
      <c r="F58" s="5" t="n"/>
      <c r="G58" s="5" t="n"/>
      <c r="H58" s="5" t="n"/>
      <c r="I58" s="5" t="n"/>
      <c r="J58" s="6" t="n"/>
      <c r="K58" s="6" t="n"/>
      <c r="L58" s="7">
        <f>IF(OR(J58="",K58=""),"",K58-J58)</f>
        <v/>
      </c>
      <c r="M58" s="8" t="n"/>
      <c r="N58" s="8" t="n"/>
      <c r="O58" s="8" t="n"/>
      <c r="P58" s="8" t="n"/>
      <c r="Q58" s="9">
        <f>IF(COUNTA(M58:P58)=0,"",SUM(M58:P58))</f>
        <v/>
      </c>
      <c r="R58" s="9">
        <f>IF(Q58="","",Q58*'Rates &amp; Lists'!$H$2)</f>
        <v/>
      </c>
      <c r="S58" s="9">
        <f>IF(Q58="","",Q58+R58)</f>
        <v/>
      </c>
      <c r="T58" s="5" t="n"/>
      <c r="U58" s="10" t="n"/>
      <c r="V58" s="11">
        <f>IF(OR(H58="",T58=""),"",T58-H58)</f>
        <v/>
      </c>
      <c r="W58" s="12">
        <f>IF(A58="","",IF(AND(U58&lt;&gt;"Paid",TODAY()&gt;I58),"Yes","No"))</f>
        <v/>
      </c>
      <c r="X58" s="13" t="n"/>
    </row>
    <row r="59">
      <c r="A59" s="2" t="n"/>
      <c r="B59" s="2" t="n"/>
      <c r="C59" s="4">
        <f>IF(B59="","",IFERROR(VLOOKUP(B59,'Rates &amp; Lists'!$A$5:$E$13,2,FALSE),IFERROR(VLOOKUP(B59,'Rates &amp; Lists'!$A$5:$E$104,2,FALSE),"")))</f>
        <v/>
      </c>
      <c r="D59" s="4">
        <f>IF(B59="","",IFERROR(VLOOKUP(B59,'Rates &amp; Lists'!$A$5:$E$13,3,FALSE),IFERROR(VLOOKUP(B59,'Rates &amp; Lists'!$A$5:$E$104,3,FALSE),"")))</f>
        <v/>
      </c>
      <c r="E59" s="4">
        <f>IF(B59="","",IFERROR(VLOOKUP(B59,'Rates &amp; Lists'!$A$5:$E$13,4,FALSE),IFERROR(VLOOKUP(B59,'Rates &amp; Lists'!$A$5:$E$104,4,FALSE),"")))</f>
        <v/>
      </c>
      <c r="F59" s="5" t="n"/>
      <c r="G59" s="5" t="n"/>
      <c r="H59" s="5" t="n"/>
      <c r="I59" s="5" t="n"/>
      <c r="J59" s="6" t="n"/>
      <c r="K59" s="6" t="n"/>
      <c r="L59" s="7">
        <f>IF(OR(J59="",K59=""),"",K59-J59)</f>
        <v/>
      </c>
      <c r="M59" s="8" t="n"/>
      <c r="N59" s="8" t="n"/>
      <c r="O59" s="8" t="n"/>
      <c r="P59" s="8" t="n"/>
      <c r="Q59" s="9">
        <f>IF(COUNTA(M59:P59)=0,"",SUM(M59:P59))</f>
        <v/>
      </c>
      <c r="R59" s="9">
        <f>IF(Q59="","",Q59*'Rates &amp; Lists'!$H$2)</f>
        <v/>
      </c>
      <c r="S59" s="9">
        <f>IF(Q59="","",Q59+R59)</f>
        <v/>
      </c>
      <c r="T59" s="5" t="n"/>
      <c r="U59" s="10" t="n"/>
      <c r="V59" s="11">
        <f>IF(OR(H59="",T59=""),"",T59-H59)</f>
        <v/>
      </c>
      <c r="W59" s="12">
        <f>IF(A59="","",IF(AND(U59&lt;&gt;"Paid",TODAY()&gt;I59),"Yes","No"))</f>
        <v/>
      </c>
      <c r="X59" s="13" t="n"/>
    </row>
    <row r="60">
      <c r="A60" s="2" t="n"/>
      <c r="B60" s="2" t="n"/>
      <c r="C60" s="4">
        <f>IF(B60="","",IFERROR(VLOOKUP(B60,'Rates &amp; Lists'!$A$5:$E$13,2,FALSE),IFERROR(VLOOKUP(B60,'Rates &amp; Lists'!$A$5:$E$104,2,FALSE),"")))</f>
        <v/>
      </c>
      <c r="D60" s="4">
        <f>IF(B60="","",IFERROR(VLOOKUP(B60,'Rates &amp; Lists'!$A$5:$E$13,3,FALSE),IFERROR(VLOOKUP(B60,'Rates &amp; Lists'!$A$5:$E$104,3,FALSE),"")))</f>
        <v/>
      </c>
      <c r="E60" s="4">
        <f>IF(B60="","",IFERROR(VLOOKUP(B60,'Rates &amp; Lists'!$A$5:$E$13,4,FALSE),IFERROR(VLOOKUP(B60,'Rates &amp; Lists'!$A$5:$E$104,4,FALSE),"")))</f>
        <v/>
      </c>
      <c r="F60" s="5" t="n"/>
      <c r="G60" s="5" t="n"/>
      <c r="H60" s="5" t="n"/>
      <c r="I60" s="5" t="n"/>
      <c r="J60" s="6" t="n"/>
      <c r="K60" s="6" t="n"/>
      <c r="L60" s="7">
        <f>IF(OR(J60="",K60=""),"",K60-J60)</f>
        <v/>
      </c>
      <c r="M60" s="8" t="n"/>
      <c r="N60" s="8" t="n"/>
      <c r="O60" s="8" t="n"/>
      <c r="P60" s="8" t="n"/>
      <c r="Q60" s="9">
        <f>IF(COUNTA(M60:P60)=0,"",SUM(M60:P60))</f>
        <v/>
      </c>
      <c r="R60" s="9">
        <f>IF(Q60="","",Q60*'Rates &amp; Lists'!$H$2)</f>
        <v/>
      </c>
      <c r="S60" s="9">
        <f>IF(Q60="","",Q60+R60)</f>
        <v/>
      </c>
      <c r="T60" s="5" t="n"/>
      <c r="U60" s="10" t="n"/>
      <c r="V60" s="11">
        <f>IF(OR(H60="",T60=""),"",T60-H60)</f>
        <v/>
      </c>
      <c r="W60" s="12">
        <f>IF(A60="","",IF(AND(U60&lt;&gt;"Paid",TODAY()&gt;I60),"Yes","No"))</f>
        <v/>
      </c>
      <c r="X60" s="13" t="n"/>
    </row>
    <row r="61">
      <c r="A61" s="2" t="n"/>
      <c r="B61" s="2" t="n"/>
      <c r="C61" s="4">
        <f>IF(B61="","",IFERROR(VLOOKUP(B61,'Rates &amp; Lists'!$A$5:$E$13,2,FALSE),IFERROR(VLOOKUP(B61,'Rates &amp; Lists'!$A$5:$E$104,2,FALSE),"")))</f>
        <v/>
      </c>
      <c r="D61" s="4">
        <f>IF(B61="","",IFERROR(VLOOKUP(B61,'Rates &amp; Lists'!$A$5:$E$13,3,FALSE),IFERROR(VLOOKUP(B61,'Rates &amp; Lists'!$A$5:$E$104,3,FALSE),"")))</f>
        <v/>
      </c>
      <c r="E61" s="4">
        <f>IF(B61="","",IFERROR(VLOOKUP(B61,'Rates &amp; Lists'!$A$5:$E$13,4,FALSE),IFERROR(VLOOKUP(B61,'Rates &amp; Lists'!$A$5:$E$104,4,FALSE),"")))</f>
        <v/>
      </c>
      <c r="F61" s="5" t="n"/>
      <c r="G61" s="5" t="n"/>
      <c r="H61" s="5" t="n"/>
      <c r="I61" s="5" t="n"/>
      <c r="J61" s="6" t="n"/>
      <c r="K61" s="6" t="n"/>
      <c r="L61" s="7">
        <f>IF(OR(J61="",K61=""),"",K61-J61)</f>
        <v/>
      </c>
      <c r="M61" s="8" t="n"/>
      <c r="N61" s="8" t="n"/>
      <c r="O61" s="8" t="n"/>
      <c r="P61" s="8" t="n"/>
      <c r="Q61" s="9">
        <f>IF(COUNTA(M61:P61)=0,"",SUM(M61:P61))</f>
        <v/>
      </c>
      <c r="R61" s="9">
        <f>IF(Q61="","",Q61*'Rates &amp; Lists'!$H$2)</f>
        <v/>
      </c>
      <c r="S61" s="9">
        <f>IF(Q61="","",Q61+R61)</f>
        <v/>
      </c>
      <c r="T61" s="5" t="n"/>
      <c r="U61" s="10" t="n"/>
      <c r="V61" s="11">
        <f>IF(OR(H61="",T61=""),"",T61-H61)</f>
        <v/>
      </c>
      <c r="W61" s="12">
        <f>IF(A61="","",IF(AND(U61&lt;&gt;"Paid",TODAY()&gt;I61),"Yes","No"))</f>
        <v/>
      </c>
      <c r="X61" s="13" t="n"/>
    </row>
    <row r="62">
      <c r="A62" s="2" t="n"/>
      <c r="B62" s="2" t="n"/>
      <c r="C62" s="4">
        <f>IF(B62="","",IFERROR(VLOOKUP(B62,'Rates &amp; Lists'!$A$5:$E$13,2,FALSE),IFERROR(VLOOKUP(B62,'Rates &amp; Lists'!$A$5:$E$104,2,FALSE),"")))</f>
        <v/>
      </c>
      <c r="D62" s="4">
        <f>IF(B62="","",IFERROR(VLOOKUP(B62,'Rates &amp; Lists'!$A$5:$E$13,3,FALSE),IFERROR(VLOOKUP(B62,'Rates &amp; Lists'!$A$5:$E$104,3,FALSE),"")))</f>
        <v/>
      </c>
      <c r="E62" s="4">
        <f>IF(B62="","",IFERROR(VLOOKUP(B62,'Rates &amp; Lists'!$A$5:$E$13,4,FALSE),IFERROR(VLOOKUP(B62,'Rates &amp; Lists'!$A$5:$E$104,4,FALSE),"")))</f>
        <v/>
      </c>
      <c r="F62" s="5" t="n"/>
      <c r="G62" s="5" t="n"/>
      <c r="H62" s="5" t="n"/>
      <c r="I62" s="5" t="n"/>
      <c r="J62" s="6" t="n"/>
      <c r="K62" s="6" t="n"/>
      <c r="L62" s="7">
        <f>IF(OR(J62="",K62=""),"",K62-J62)</f>
        <v/>
      </c>
      <c r="M62" s="8" t="n"/>
      <c r="N62" s="8" t="n"/>
      <c r="O62" s="8" t="n"/>
      <c r="P62" s="8" t="n"/>
      <c r="Q62" s="9">
        <f>IF(COUNTA(M62:P62)=0,"",SUM(M62:P62))</f>
        <v/>
      </c>
      <c r="R62" s="9">
        <f>IF(Q62="","",Q62*'Rates &amp; Lists'!$H$2)</f>
        <v/>
      </c>
      <c r="S62" s="9">
        <f>IF(Q62="","",Q62+R62)</f>
        <v/>
      </c>
      <c r="T62" s="5" t="n"/>
      <c r="U62" s="10" t="n"/>
      <c r="V62" s="11">
        <f>IF(OR(H62="",T62=""),"",T62-H62)</f>
        <v/>
      </c>
      <c r="W62" s="12">
        <f>IF(A62="","",IF(AND(U62&lt;&gt;"Paid",TODAY()&gt;I62),"Yes","No"))</f>
        <v/>
      </c>
      <c r="X62" s="13" t="n"/>
    </row>
    <row r="63">
      <c r="A63" s="2" t="n"/>
      <c r="B63" s="2" t="n"/>
      <c r="C63" s="4">
        <f>IF(B63="","",IFERROR(VLOOKUP(B63,'Rates &amp; Lists'!$A$5:$E$13,2,FALSE),IFERROR(VLOOKUP(B63,'Rates &amp; Lists'!$A$5:$E$104,2,FALSE),"")))</f>
        <v/>
      </c>
      <c r="D63" s="4">
        <f>IF(B63="","",IFERROR(VLOOKUP(B63,'Rates &amp; Lists'!$A$5:$E$13,3,FALSE),IFERROR(VLOOKUP(B63,'Rates &amp; Lists'!$A$5:$E$104,3,FALSE),"")))</f>
        <v/>
      </c>
      <c r="E63" s="4">
        <f>IF(B63="","",IFERROR(VLOOKUP(B63,'Rates &amp; Lists'!$A$5:$E$13,4,FALSE),IFERROR(VLOOKUP(B63,'Rates &amp; Lists'!$A$5:$E$104,4,FALSE),"")))</f>
        <v/>
      </c>
      <c r="F63" s="5" t="n"/>
      <c r="G63" s="5" t="n"/>
      <c r="H63" s="5" t="n"/>
      <c r="I63" s="5" t="n"/>
      <c r="J63" s="6" t="n"/>
      <c r="K63" s="6" t="n"/>
      <c r="L63" s="7">
        <f>IF(OR(J63="",K63=""),"",K63-J63)</f>
        <v/>
      </c>
      <c r="M63" s="8" t="n"/>
      <c r="N63" s="8" t="n"/>
      <c r="O63" s="8" t="n"/>
      <c r="P63" s="8" t="n"/>
      <c r="Q63" s="9">
        <f>IF(COUNTA(M63:P63)=0,"",SUM(M63:P63))</f>
        <v/>
      </c>
      <c r="R63" s="9">
        <f>IF(Q63="","",Q63*'Rates &amp; Lists'!$H$2)</f>
        <v/>
      </c>
      <c r="S63" s="9">
        <f>IF(Q63="","",Q63+R63)</f>
        <v/>
      </c>
      <c r="T63" s="5" t="n"/>
      <c r="U63" s="10" t="n"/>
      <c r="V63" s="11">
        <f>IF(OR(H63="",T63=""),"",T63-H63)</f>
        <v/>
      </c>
      <c r="W63" s="12">
        <f>IF(A63="","",IF(AND(U63&lt;&gt;"Paid",TODAY()&gt;I63),"Yes","No"))</f>
        <v/>
      </c>
      <c r="X63" s="13" t="n"/>
    </row>
    <row r="64">
      <c r="A64" s="2" t="n"/>
      <c r="B64" s="2" t="n"/>
      <c r="C64" s="4">
        <f>IF(B64="","",IFERROR(VLOOKUP(B64,'Rates &amp; Lists'!$A$5:$E$13,2,FALSE),IFERROR(VLOOKUP(B64,'Rates &amp; Lists'!$A$5:$E$104,2,FALSE),"")))</f>
        <v/>
      </c>
      <c r="D64" s="4">
        <f>IF(B64="","",IFERROR(VLOOKUP(B64,'Rates &amp; Lists'!$A$5:$E$13,3,FALSE),IFERROR(VLOOKUP(B64,'Rates &amp; Lists'!$A$5:$E$104,3,FALSE),"")))</f>
        <v/>
      </c>
      <c r="E64" s="4">
        <f>IF(B64="","",IFERROR(VLOOKUP(B64,'Rates &amp; Lists'!$A$5:$E$13,4,FALSE),IFERROR(VLOOKUP(B64,'Rates &amp; Lists'!$A$5:$E$104,4,FALSE),"")))</f>
        <v/>
      </c>
      <c r="F64" s="5" t="n"/>
      <c r="G64" s="5" t="n"/>
      <c r="H64" s="5" t="n"/>
      <c r="I64" s="5" t="n"/>
      <c r="J64" s="6" t="n"/>
      <c r="K64" s="6" t="n"/>
      <c r="L64" s="7">
        <f>IF(OR(J64="",K64=""),"",K64-J64)</f>
        <v/>
      </c>
      <c r="M64" s="8" t="n"/>
      <c r="N64" s="8" t="n"/>
      <c r="O64" s="8" t="n"/>
      <c r="P64" s="8" t="n"/>
      <c r="Q64" s="9">
        <f>IF(COUNTA(M64:P64)=0,"",SUM(M64:P64))</f>
        <v/>
      </c>
      <c r="R64" s="9">
        <f>IF(Q64="","",Q64*'Rates &amp; Lists'!$H$2)</f>
        <v/>
      </c>
      <c r="S64" s="9">
        <f>IF(Q64="","",Q64+R64)</f>
        <v/>
      </c>
      <c r="T64" s="5" t="n"/>
      <c r="U64" s="10" t="n"/>
      <c r="V64" s="11">
        <f>IF(OR(H64="",T64=""),"",T64-H64)</f>
        <v/>
      </c>
      <c r="W64" s="12">
        <f>IF(A64="","",IF(AND(U64&lt;&gt;"Paid",TODAY()&gt;I64),"Yes","No"))</f>
        <v/>
      </c>
      <c r="X64" s="13" t="n"/>
    </row>
    <row r="65">
      <c r="A65" s="2" t="n"/>
      <c r="B65" s="2" t="n"/>
      <c r="C65" s="4">
        <f>IF(B65="","",IFERROR(VLOOKUP(B65,'Rates &amp; Lists'!$A$5:$E$13,2,FALSE),IFERROR(VLOOKUP(B65,'Rates &amp; Lists'!$A$5:$E$104,2,FALSE),"")))</f>
        <v/>
      </c>
      <c r="D65" s="4">
        <f>IF(B65="","",IFERROR(VLOOKUP(B65,'Rates &amp; Lists'!$A$5:$E$13,3,FALSE),IFERROR(VLOOKUP(B65,'Rates &amp; Lists'!$A$5:$E$104,3,FALSE),"")))</f>
        <v/>
      </c>
      <c r="E65" s="4">
        <f>IF(B65="","",IFERROR(VLOOKUP(B65,'Rates &amp; Lists'!$A$5:$E$13,4,FALSE),IFERROR(VLOOKUP(B65,'Rates &amp; Lists'!$A$5:$E$104,4,FALSE),"")))</f>
        <v/>
      </c>
      <c r="F65" s="5" t="n"/>
      <c r="G65" s="5" t="n"/>
      <c r="H65" s="5" t="n"/>
      <c r="I65" s="5" t="n"/>
      <c r="J65" s="6" t="n"/>
      <c r="K65" s="6" t="n"/>
      <c r="L65" s="7">
        <f>IF(OR(J65="",K65=""),"",K65-J65)</f>
        <v/>
      </c>
      <c r="M65" s="8" t="n"/>
      <c r="N65" s="8" t="n"/>
      <c r="O65" s="8" t="n"/>
      <c r="P65" s="8" t="n"/>
      <c r="Q65" s="9">
        <f>IF(COUNTA(M65:P65)=0,"",SUM(M65:P65))</f>
        <v/>
      </c>
      <c r="R65" s="9">
        <f>IF(Q65="","",Q65*'Rates &amp; Lists'!$H$2)</f>
        <v/>
      </c>
      <c r="S65" s="9">
        <f>IF(Q65="","",Q65+R65)</f>
        <v/>
      </c>
      <c r="T65" s="5" t="n"/>
      <c r="U65" s="10" t="n"/>
      <c r="V65" s="11">
        <f>IF(OR(H65="",T65=""),"",T65-H65)</f>
        <v/>
      </c>
      <c r="W65" s="12">
        <f>IF(A65="","",IF(AND(U65&lt;&gt;"Paid",TODAY()&gt;I65),"Yes","No"))</f>
        <v/>
      </c>
      <c r="X65" s="13" t="n"/>
    </row>
    <row r="66">
      <c r="A66" s="2" t="n"/>
      <c r="B66" s="2" t="n"/>
      <c r="C66" s="4">
        <f>IF(B66="","",IFERROR(VLOOKUP(B66,'Rates &amp; Lists'!$A$5:$E$13,2,FALSE),IFERROR(VLOOKUP(B66,'Rates &amp; Lists'!$A$5:$E$104,2,FALSE),"")))</f>
        <v/>
      </c>
      <c r="D66" s="4">
        <f>IF(B66="","",IFERROR(VLOOKUP(B66,'Rates &amp; Lists'!$A$5:$E$13,3,FALSE),IFERROR(VLOOKUP(B66,'Rates &amp; Lists'!$A$5:$E$104,3,FALSE),"")))</f>
        <v/>
      </c>
      <c r="E66" s="4">
        <f>IF(B66="","",IFERROR(VLOOKUP(B66,'Rates &amp; Lists'!$A$5:$E$13,4,FALSE),IFERROR(VLOOKUP(B66,'Rates &amp; Lists'!$A$5:$E$104,4,FALSE),"")))</f>
        <v/>
      </c>
      <c r="F66" s="5" t="n"/>
      <c r="G66" s="5" t="n"/>
      <c r="H66" s="5" t="n"/>
      <c r="I66" s="5" t="n"/>
      <c r="J66" s="6" t="n"/>
      <c r="K66" s="6" t="n"/>
      <c r="L66" s="7">
        <f>IF(OR(J66="",K66=""),"",K66-J66)</f>
        <v/>
      </c>
      <c r="M66" s="8" t="n"/>
      <c r="N66" s="8" t="n"/>
      <c r="O66" s="8" t="n"/>
      <c r="P66" s="8" t="n"/>
      <c r="Q66" s="9">
        <f>IF(COUNTA(M66:P66)=0,"",SUM(M66:P66))</f>
        <v/>
      </c>
      <c r="R66" s="9">
        <f>IF(Q66="","",Q66*'Rates &amp; Lists'!$H$2)</f>
        <v/>
      </c>
      <c r="S66" s="9">
        <f>IF(Q66="","",Q66+R66)</f>
        <v/>
      </c>
      <c r="T66" s="5" t="n"/>
      <c r="U66" s="10" t="n"/>
      <c r="V66" s="11">
        <f>IF(OR(H66="",T66=""),"",T66-H66)</f>
        <v/>
      </c>
      <c r="W66" s="12">
        <f>IF(A66="","",IF(AND(U66&lt;&gt;"Paid",TODAY()&gt;I66),"Yes","No"))</f>
        <v/>
      </c>
      <c r="X66" s="13" t="n"/>
    </row>
    <row r="67">
      <c r="A67" s="2" t="n"/>
      <c r="B67" s="2" t="n"/>
      <c r="C67" s="4">
        <f>IF(B67="","",IFERROR(VLOOKUP(B67,'Rates &amp; Lists'!$A$5:$E$13,2,FALSE),IFERROR(VLOOKUP(B67,'Rates &amp; Lists'!$A$5:$E$104,2,FALSE),"")))</f>
        <v/>
      </c>
      <c r="D67" s="4">
        <f>IF(B67="","",IFERROR(VLOOKUP(B67,'Rates &amp; Lists'!$A$5:$E$13,3,FALSE),IFERROR(VLOOKUP(B67,'Rates &amp; Lists'!$A$5:$E$104,3,FALSE),"")))</f>
        <v/>
      </c>
      <c r="E67" s="4">
        <f>IF(B67="","",IFERROR(VLOOKUP(B67,'Rates &amp; Lists'!$A$5:$E$13,4,FALSE),IFERROR(VLOOKUP(B67,'Rates &amp; Lists'!$A$5:$E$104,4,FALSE),"")))</f>
        <v/>
      </c>
      <c r="F67" s="5" t="n"/>
      <c r="G67" s="5" t="n"/>
      <c r="H67" s="5" t="n"/>
      <c r="I67" s="5" t="n"/>
      <c r="J67" s="6" t="n"/>
      <c r="K67" s="6" t="n"/>
      <c r="L67" s="7">
        <f>IF(OR(J67="",K67=""),"",K67-J67)</f>
        <v/>
      </c>
      <c r="M67" s="8" t="n"/>
      <c r="N67" s="8" t="n"/>
      <c r="O67" s="8" t="n"/>
      <c r="P67" s="8" t="n"/>
      <c r="Q67" s="9">
        <f>IF(COUNTA(M67:P67)=0,"",SUM(M67:P67))</f>
        <v/>
      </c>
      <c r="R67" s="9">
        <f>IF(Q67="","",Q67*'Rates &amp; Lists'!$H$2)</f>
        <v/>
      </c>
      <c r="S67" s="9">
        <f>IF(Q67="","",Q67+R67)</f>
        <v/>
      </c>
      <c r="T67" s="5" t="n"/>
      <c r="U67" s="10" t="n"/>
      <c r="V67" s="11">
        <f>IF(OR(H67="",T67=""),"",T67-H67)</f>
        <v/>
      </c>
      <c r="W67" s="12">
        <f>IF(A67="","",IF(AND(U67&lt;&gt;"Paid",TODAY()&gt;I67),"Yes","No"))</f>
        <v/>
      </c>
      <c r="X67" s="13" t="n"/>
    </row>
    <row r="68">
      <c r="A68" s="2" t="n"/>
      <c r="B68" s="2" t="n"/>
      <c r="C68" s="4">
        <f>IF(B68="","",IFERROR(VLOOKUP(B68,'Rates &amp; Lists'!$A$5:$E$13,2,FALSE),IFERROR(VLOOKUP(B68,'Rates &amp; Lists'!$A$5:$E$104,2,FALSE),"")))</f>
        <v/>
      </c>
      <c r="D68" s="4">
        <f>IF(B68="","",IFERROR(VLOOKUP(B68,'Rates &amp; Lists'!$A$5:$E$13,3,FALSE),IFERROR(VLOOKUP(B68,'Rates &amp; Lists'!$A$5:$E$104,3,FALSE),"")))</f>
        <v/>
      </c>
      <c r="E68" s="4">
        <f>IF(B68="","",IFERROR(VLOOKUP(B68,'Rates &amp; Lists'!$A$5:$E$13,4,FALSE),IFERROR(VLOOKUP(B68,'Rates &amp; Lists'!$A$5:$E$104,4,FALSE),"")))</f>
        <v/>
      </c>
      <c r="F68" s="5" t="n"/>
      <c r="G68" s="5" t="n"/>
      <c r="H68" s="5" t="n"/>
      <c r="I68" s="5" t="n"/>
      <c r="J68" s="6" t="n"/>
      <c r="K68" s="6" t="n"/>
      <c r="L68" s="7">
        <f>IF(OR(J68="",K68=""),"",K68-J68)</f>
        <v/>
      </c>
      <c r="M68" s="8" t="n"/>
      <c r="N68" s="8" t="n"/>
      <c r="O68" s="8" t="n"/>
      <c r="P68" s="8" t="n"/>
      <c r="Q68" s="9">
        <f>IF(COUNTA(M68:P68)=0,"",SUM(M68:P68))</f>
        <v/>
      </c>
      <c r="R68" s="9">
        <f>IF(Q68="","",Q68*'Rates &amp; Lists'!$H$2)</f>
        <v/>
      </c>
      <c r="S68" s="9">
        <f>IF(Q68="","",Q68+R68)</f>
        <v/>
      </c>
      <c r="T68" s="5" t="n"/>
      <c r="U68" s="10" t="n"/>
      <c r="V68" s="11">
        <f>IF(OR(H68="",T68=""),"",T68-H68)</f>
        <v/>
      </c>
      <c r="W68" s="12">
        <f>IF(A68="","",IF(AND(U68&lt;&gt;"Paid",TODAY()&gt;I68),"Yes","No"))</f>
        <v/>
      </c>
      <c r="X68" s="13" t="n"/>
    </row>
    <row r="69">
      <c r="A69" s="2" t="n"/>
      <c r="B69" s="2" t="n"/>
      <c r="C69" s="4">
        <f>IF(B69="","",IFERROR(VLOOKUP(B69,'Rates &amp; Lists'!$A$5:$E$13,2,FALSE),IFERROR(VLOOKUP(B69,'Rates &amp; Lists'!$A$5:$E$104,2,FALSE),"")))</f>
        <v/>
      </c>
      <c r="D69" s="4">
        <f>IF(B69="","",IFERROR(VLOOKUP(B69,'Rates &amp; Lists'!$A$5:$E$13,3,FALSE),IFERROR(VLOOKUP(B69,'Rates &amp; Lists'!$A$5:$E$104,3,FALSE),"")))</f>
        <v/>
      </c>
      <c r="E69" s="4">
        <f>IF(B69="","",IFERROR(VLOOKUP(B69,'Rates &amp; Lists'!$A$5:$E$13,4,FALSE),IFERROR(VLOOKUP(B69,'Rates &amp; Lists'!$A$5:$E$104,4,FALSE),"")))</f>
        <v/>
      </c>
      <c r="F69" s="5" t="n"/>
      <c r="G69" s="5" t="n"/>
      <c r="H69" s="5" t="n"/>
      <c r="I69" s="5" t="n"/>
      <c r="J69" s="6" t="n"/>
      <c r="K69" s="6" t="n"/>
      <c r="L69" s="7">
        <f>IF(OR(J69="",K69=""),"",K69-J69)</f>
        <v/>
      </c>
      <c r="M69" s="8" t="n"/>
      <c r="N69" s="8" t="n"/>
      <c r="O69" s="8" t="n"/>
      <c r="P69" s="8" t="n"/>
      <c r="Q69" s="9">
        <f>IF(COUNTA(M69:P69)=0,"",SUM(M69:P69))</f>
        <v/>
      </c>
      <c r="R69" s="9">
        <f>IF(Q69="","",Q69*'Rates &amp; Lists'!$H$2)</f>
        <v/>
      </c>
      <c r="S69" s="9">
        <f>IF(Q69="","",Q69+R69)</f>
        <v/>
      </c>
      <c r="T69" s="5" t="n"/>
      <c r="U69" s="10" t="n"/>
      <c r="V69" s="11">
        <f>IF(OR(H69="",T69=""),"",T69-H69)</f>
        <v/>
      </c>
      <c r="W69" s="12">
        <f>IF(A69="","",IF(AND(U69&lt;&gt;"Paid",TODAY()&gt;I69),"Yes","No"))</f>
        <v/>
      </c>
      <c r="X69" s="13" t="n"/>
    </row>
    <row r="70">
      <c r="A70" s="2" t="n"/>
      <c r="B70" s="2" t="n"/>
      <c r="C70" s="4">
        <f>IF(B70="","",IFERROR(VLOOKUP(B70,'Rates &amp; Lists'!$A$5:$E$13,2,FALSE),IFERROR(VLOOKUP(B70,'Rates &amp; Lists'!$A$5:$E$104,2,FALSE),"")))</f>
        <v/>
      </c>
      <c r="D70" s="4">
        <f>IF(B70="","",IFERROR(VLOOKUP(B70,'Rates &amp; Lists'!$A$5:$E$13,3,FALSE),IFERROR(VLOOKUP(B70,'Rates &amp; Lists'!$A$5:$E$104,3,FALSE),"")))</f>
        <v/>
      </c>
      <c r="E70" s="4">
        <f>IF(B70="","",IFERROR(VLOOKUP(B70,'Rates &amp; Lists'!$A$5:$E$13,4,FALSE),IFERROR(VLOOKUP(B70,'Rates &amp; Lists'!$A$5:$E$104,4,FALSE),"")))</f>
        <v/>
      </c>
      <c r="F70" s="5" t="n"/>
      <c r="G70" s="5" t="n"/>
      <c r="H70" s="5" t="n"/>
      <c r="I70" s="5" t="n"/>
      <c r="J70" s="6" t="n"/>
      <c r="K70" s="6" t="n"/>
      <c r="L70" s="7">
        <f>IF(OR(J70="",K70=""),"",K70-J70)</f>
        <v/>
      </c>
      <c r="M70" s="8" t="n"/>
      <c r="N70" s="8" t="n"/>
      <c r="O70" s="8" t="n"/>
      <c r="P70" s="8" t="n"/>
      <c r="Q70" s="9">
        <f>IF(COUNTA(M70:P70)=0,"",SUM(M70:P70))</f>
        <v/>
      </c>
      <c r="R70" s="9">
        <f>IF(Q70="","",Q70*'Rates &amp; Lists'!$H$2)</f>
        <v/>
      </c>
      <c r="S70" s="9">
        <f>IF(Q70="","",Q70+R70)</f>
        <v/>
      </c>
      <c r="T70" s="5" t="n"/>
      <c r="U70" s="10" t="n"/>
      <c r="V70" s="11">
        <f>IF(OR(H70="",T70=""),"",T70-H70)</f>
        <v/>
      </c>
      <c r="W70" s="12">
        <f>IF(A70="","",IF(AND(U70&lt;&gt;"Paid",TODAY()&gt;I70),"Yes","No"))</f>
        <v/>
      </c>
      <c r="X70" s="13" t="n"/>
    </row>
    <row r="71">
      <c r="A71" s="2" t="n"/>
      <c r="B71" s="2" t="n"/>
      <c r="C71" s="4">
        <f>IF(B71="","",IFERROR(VLOOKUP(B71,'Rates &amp; Lists'!$A$5:$E$13,2,FALSE),IFERROR(VLOOKUP(B71,'Rates &amp; Lists'!$A$5:$E$104,2,FALSE),"")))</f>
        <v/>
      </c>
      <c r="D71" s="4">
        <f>IF(B71="","",IFERROR(VLOOKUP(B71,'Rates &amp; Lists'!$A$5:$E$13,3,FALSE),IFERROR(VLOOKUP(B71,'Rates &amp; Lists'!$A$5:$E$104,3,FALSE),"")))</f>
        <v/>
      </c>
      <c r="E71" s="4">
        <f>IF(B71="","",IFERROR(VLOOKUP(B71,'Rates &amp; Lists'!$A$5:$E$13,4,FALSE),IFERROR(VLOOKUP(B71,'Rates &amp; Lists'!$A$5:$E$104,4,FALSE),"")))</f>
        <v/>
      </c>
      <c r="F71" s="5" t="n"/>
      <c r="G71" s="5" t="n"/>
      <c r="H71" s="5" t="n"/>
      <c r="I71" s="5" t="n"/>
      <c r="J71" s="6" t="n"/>
      <c r="K71" s="6" t="n"/>
      <c r="L71" s="7">
        <f>IF(OR(J71="",K71=""),"",K71-J71)</f>
        <v/>
      </c>
      <c r="M71" s="8" t="n"/>
      <c r="N71" s="8" t="n"/>
      <c r="O71" s="8" t="n"/>
      <c r="P71" s="8" t="n"/>
      <c r="Q71" s="9">
        <f>IF(COUNTA(M71:P71)=0,"",SUM(M71:P71))</f>
        <v/>
      </c>
      <c r="R71" s="9">
        <f>IF(Q71="","",Q71*'Rates &amp; Lists'!$H$2)</f>
        <v/>
      </c>
      <c r="S71" s="9">
        <f>IF(Q71="","",Q71+R71)</f>
        <v/>
      </c>
      <c r="T71" s="5" t="n"/>
      <c r="U71" s="10" t="n"/>
      <c r="V71" s="11">
        <f>IF(OR(H71="",T71=""),"",T71-H71)</f>
        <v/>
      </c>
      <c r="W71" s="12">
        <f>IF(A71="","",IF(AND(U71&lt;&gt;"Paid",TODAY()&gt;I71),"Yes","No"))</f>
        <v/>
      </c>
      <c r="X71" s="13" t="n"/>
    </row>
    <row r="72">
      <c r="A72" s="2" t="n"/>
      <c r="B72" s="2" t="n"/>
      <c r="C72" s="4">
        <f>IF(B72="","",IFERROR(VLOOKUP(B72,'Rates &amp; Lists'!$A$5:$E$13,2,FALSE),IFERROR(VLOOKUP(B72,'Rates &amp; Lists'!$A$5:$E$104,2,FALSE),"")))</f>
        <v/>
      </c>
      <c r="D72" s="4">
        <f>IF(B72="","",IFERROR(VLOOKUP(B72,'Rates &amp; Lists'!$A$5:$E$13,3,FALSE),IFERROR(VLOOKUP(B72,'Rates &amp; Lists'!$A$5:$E$104,3,FALSE),"")))</f>
        <v/>
      </c>
      <c r="E72" s="4">
        <f>IF(B72="","",IFERROR(VLOOKUP(B72,'Rates &amp; Lists'!$A$5:$E$13,4,FALSE),IFERROR(VLOOKUP(B72,'Rates &amp; Lists'!$A$5:$E$104,4,FALSE),"")))</f>
        <v/>
      </c>
      <c r="F72" s="5" t="n"/>
      <c r="G72" s="5" t="n"/>
      <c r="H72" s="5" t="n"/>
      <c r="I72" s="5" t="n"/>
      <c r="J72" s="6" t="n"/>
      <c r="K72" s="6" t="n"/>
      <c r="L72" s="7">
        <f>IF(OR(J72="",K72=""),"",K72-J72)</f>
        <v/>
      </c>
      <c r="M72" s="8" t="n"/>
      <c r="N72" s="8" t="n"/>
      <c r="O72" s="8" t="n"/>
      <c r="P72" s="8" t="n"/>
      <c r="Q72" s="9">
        <f>IF(COUNTA(M72:P72)=0,"",SUM(M72:P72))</f>
        <v/>
      </c>
      <c r="R72" s="9">
        <f>IF(Q72="","",Q72*'Rates &amp; Lists'!$H$2)</f>
        <v/>
      </c>
      <c r="S72" s="9">
        <f>IF(Q72="","",Q72+R72)</f>
        <v/>
      </c>
      <c r="T72" s="5" t="n"/>
      <c r="U72" s="10" t="n"/>
      <c r="V72" s="11">
        <f>IF(OR(H72="",T72=""),"",T72-H72)</f>
        <v/>
      </c>
      <c r="W72" s="12">
        <f>IF(A72="","",IF(AND(U72&lt;&gt;"Paid",TODAY()&gt;I72),"Yes","No"))</f>
        <v/>
      </c>
      <c r="X72" s="13" t="n"/>
    </row>
    <row r="73">
      <c r="A73" s="2" t="n"/>
      <c r="B73" s="2" t="n"/>
      <c r="C73" s="4">
        <f>IF(B73="","",IFERROR(VLOOKUP(B73,'Rates &amp; Lists'!$A$5:$E$13,2,FALSE),IFERROR(VLOOKUP(B73,'Rates &amp; Lists'!$A$5:$E$104,2,FALSE),"")))</f>
        <v/>
      </c>
      <c r="D73" s="4">
        <f>IF(B73="","",IFERROR(VLOOKUP(B73,'Rates &amp; Lists'!$A$5:$E$13,3,FALSE),IFERROR(VLOOKUP(B73,'Rates &amp; Lists'!$A$5:$E$104,3,FALSE),"")))</f>
        <v/>
      </c>
      <c r="E73" s="4">
        <f>IF(B73="","",IFERROR(VLOOKUP(B73,'Rates &amp; Lists'!$A$5:$E$13,4,FALSE),IFERROR(VLOOKUP(B73,'Rates &amp; Lists'!$A$5:$E$104,4,FALSE),"")))</f>
        <v/>
      </c>
      <c r="F73" s="5" t="n"/>
      <c r="G73" s="5" t="n"/>
      <c r="H73" s="5" t="n"/>
      <c r="I73" s="5" t="n"/>
      <c r="J73" s="6" t="n"/>
      <c r="K73" s="6" t="n"/>
      <c r="L73" s="7">
        <f>IF(OR(J73="",K73=""),"",K73-J73)</f>
        <v/>
      </c>
      <c r="M73" s="8" t="n"/>
      <c r="N73" s="8" t="n"/>
      <c r="O73" s="8" t="n"/>
      <c r="P73" s="8" t="n"/>
      <c r="Q73" s="9">
        <f>IF(COUNTA(M73:P73)=0,"",SUM(M73:P73))</f>
        <v/>
      </c>
      <c r="R73" s="9">
        <f>IF(Q73="","",Q73*'Rates &amp; Lists'!$H$2)</f>
        <v/>
      </c>
      <c r="S73" s="9">
        <f>IF(Q73="","",Q73+R73)</f>
        <v/>
      </c>
      <c r="T73" s="5" t="n"/>
      <c r="U73" s="10" t="n"/>
      <c r="V73" s="11">
        <f>IF(OR(H73="",T73=""),"",T73-H73)</f>
        <v/>
      </c>
      <c r="W73" s="12">
        <f>IF(A73="","",IF(AND(U73&lt;&gt;"Paid",TODAY()&gt;I73),"Yes","No"))</f>
        <v/>
      </c>
      <c r="X73" s="13" t="n"/>
    </row>
    <row r="74">
      <c r="A74" s="2" t="n"/>
      <c r="B74" s="2" t="n"/>
      <c r="C74" s="4">
        <f>IF(B74="","",IFERROR(VLOOKUP(B74,'Rates &amp; Lists'!$A$5:$E$13,2,FALSE),IFERROR(VLOOKUP(B74,'Rates &amp; Lists'!$A$5:$E$104,2,FALSE),"")))</f>
        <v/>
      </c>
      <c r="D74" s="4">
        <f>IF(B74="","",IFERROR(VLOOKUP(B74,'Rates &amp; Lists'!$A$5:$E$13,3,FALSE),IFERROR(VLOOKUP(B74,'Rates &amp; Lists'!$A$5:$E$104,3,FALSE),"")))</f>
        <v/>
      </c>
      <c r="E74" s="4">
        <f>IF(B74="","",IFERROR(VLOOKUP(B74,'Rates &amp; Lists'!$A$5:$E$13,4,FALSE),IFERROR(VLOOKUP(B74,'Rates &amp; Lists'!$A$5:$E$104,4,FALSE),"")))</f>
        <v/>
      </c>
      <c r="F74" s="5" t="n"/>
      <c r="G74" s="5" t="n"/>
      <c r="H74" s="5" t="n"/>
      <c r="I74" s="5" t="n"/>
      <c r="J74" s="6" t="n"/>
      <c r="K74" s="6" t="n"/>
      <c r="L74" s="7">
        <f>IF(OR(J74="",K74=""),"",K74-J74)</f>
        <v/>
      </c>
      <c r="M74" s="8" t="n"/>
      <c r="N74" s="8" t="n"/>
      <c r="O74" s="8" t="n"/>
      <c r="P74" s="8" t="n"/>
      <c r="Q74" s="9">
        <f>IF(COUNTA(M74:P74)=0,"",SUM(M74:P74))</f>
        <v/>
      </c>
      <c r="R74" s="9">
        <f>IF(Q74="","",Q74*'Rates &amp; Lists'!$H$2)</f>
        <v/>
      </c>
      <c r="S74" s="9">
        <f>IF(Q74="","",Q74+R74)</f>
        <v/>
      </c>
      <c r="T74" s="5" t="n"/>
      <c r="U74" s="10" t="n"/>
      <c r="V74" s="11">
        <f>IF(OR(H74="",T74=""),"",T74-H74)</f>
        <v/>
      </c>
      <c r="W74" s="12">
        <f>IF(A74="","",IF(AND(U74&lt;&gt;"Paid",TODAY()&gt;I74),"Yes","No"))</f>
        <v/>
      </c>
      <c r="X74" s="13" t="n"/>
    </row>
    <row r="75">
      <c r="A75" s="2" t="n"/>
      <c r="B75" s="2" t="n"/>
      <c r="C75" s="4">
        <f>IF(B75="","",IFERROR(VLOOKUP(B75,'Rates &amp; Lists'!$A$5:$E$13,2,FALSE),IFERROR(VLOOKUP(B75,'Rates &amp; Lists'!$A$5:$E$104,2,FALSE),"")))</f>
        <v/>
      </c>
      <c r="D75" s="4">
        <f>IF(B75="","",IFERROR(VLOOKUP(B75,'Rates &amp; Lists'!$A$5:$E$13,3,FALSE),IFERROR(VLOOKUP(B75,'Rates &amp; Lists'!$A$5:$E$104,3,FALSE),"")))</f>
        <v/>
      </c>
      <c r="E75" s="4">
        <f>IF(B75="","",IFERROR(VLOOKUP(B75,'Rates &amp; Lists'!$A$5:$E$13,4,FALSE),IFERROR(VLOOKUP(B75,'Rates &amp; Lists'!$A$5:$E$104,4,FALSE),"")))</f>
        <v/>
      </c>
      <c r="F75" s="5" t="n"/>
      <c r="G75" s="5" t="n"/>
      <c r="H75" s="5" t="n"/>
      <c r="I75" s="5" t="n"/>
      <c r="J75" s="6" t="n"/>
      <c r="K75" s="6" t="n"/>
      <c r="L75" s="7">
        <f>IF(OR(J75="",K75=""),"",K75-J75)</f>
        <v/>
      </c>
      <c r="M75" s="8" t="n"/>
      <c r="N75" s="8" t="n"/>
      <c r="O75" s="8" t="n"/>
      <c r="P75" s="8" t="n"/>
      <c r="Q75" s="9">
        <f>IF(COUNTA(M75:P75)=0,"",SUM(M75:P75))</f>
        <v/>
      </c>
      <c r="R75" s="9">
        <f>IF(Q75="","",Q75*'Rates &amp; Lists'!$H$2)</f>
        <v/>
      </c>
      <c r="S75" s="9">
        <f>IF(Q75="","",Q75+R75)</f>
        <v/>
      </c>
      <c r="T75" s="5" t="n"/>
      <c r="U75" s="10" t="n"/>
      <c r="V75" s="11">
        <f>IF(OR(H75="",T75=""),"",T75-H75)</f>
        <v/>
      </c>
      <c r="W75" s="12">
        <f>IF(A75="","",IF(AND(U75&lt;&gt;"Paid",TODAY()&gt;I75),"Yes","No"))</f>
        <v/>
      </c>
      <c r="X75" s="13" t="n"/>
    </row>
    <row r="76">
      <c r="A76" s="2" t="n"/>
      <c r="B76" s="2" t="n"/>
      <c r="C76" s="4">
        <f>IF(B76="","",IFERROR(VLOOKUP(B76,'Rates &amp; Lists'!$A$5:$E$13,2,FALSE),IFERROR(VLOOKUP(B76,'Rates &amp; Lists'!$A$5:$E$104,2,FALSE),"")))</f>
        <v/>
      </c>
      <c r="D76" s="4">
        <f>IF(B76="","",IFERROR(VLOOKUP(B76,'Rates &amp; Lists'!$A$5:$E$13,3,FALSE),IFERROR(VLOOKUP(B76,'Rates &amp; Lists'!$A$5:$E$104,3,FALSE),"")))</f>
        <v/>
      </c>
      <c r="E76" s="4">
        <f>IF(B76="","",IFERROR(VLOOKUP(B76,'Rates &amp; Lists'!$A$5:$E$13,4,FALSE),IFERROR(VLOOKUP(B76,'Rates &amp; Lists'!$A$5:$E$104,4,FALSE),"")))</f>
        <v/>
      </c>
      <c r="F76" s="5" t="n"/>
      <c r="G76" s="5" t="n"/>
      <c r="H76" s="5" t="n"/>
      <c r="I76" s="5" t="n"/>
      <c r="J76" s="6" t="n"/>
      <c r="K76" s="6" t="n"/>
      <c r="L76" s="7">
        <f>IF(OR(J76="",K76=""),"",K76-J76)</f>
        <v/>
      </c>
      <c r="M76" s="8" t="n"/>
      <c r="N76" s="8" t="n"/>
      <c r="O76" s="8" t="n"/>
      <c r="P76" s="8" t="n"/>
      <c r="Q76" s="9">
        <f>IF(COUNTA(M76:P76)=0,"",SUM(M76:P76))</f>
        <v/>
      </c>
      <c r="R76" s="9">
        <f>IF(Q76="","",Q76*'Rates &amp; Lists'!$H$2)</f>
        <v/>
      </c>
      <c r="S76" s="9">
        <f>IF(Q76="","",Q76+R76)</f>
        <v/>
      </c>
      <c r="T76" s="5" t="n"/>
      <c r="U76" s="10" t="n"/>
      <c r="V76" s="11">
        <f>IF(OR(H76="",T76=""),"",T76-H76)</f>
        <v/>
      </c>
      <c r="W76" s="12">
        <f>IF(A76="","",IF(AND(U76&lt;&gt;"Paid",TODAY()&gt;I76),"Yes","No"))</f>
        <v/>
      </c>
      <c r="X76" s="13" t="n"/>
    </row>
    <row r="77">
      <c r="A77" s="2" t="n"/>
      <c r="B77" s="2" t="n"/>
      <c r="C77" s="4">
        <f>IF(B77="","",IFERROR(VLOOKUP(B77,'Rates &amp; Lists'!$A$5:$E$13,2,FALSE),IFERROR(VLOOKUP(B77,'Rates &amp; Lists'!$A$5:$E$104,2,FALSE),"")))</f>
        <v/>
      </c>
      <c r="D77" s="4">
        <f>IF(B77="","",IFERROR(VLOOKUP(B77,'Rates &amp; Lists'!$A$5:$E$13,3,FALSE),IFERROR(VLOOKUP(B77,'Rates &amp; Lists'!$A$5:$E$104,3,FALSE),"")))</f>
        <v/>
      </c>
      <c r="E77" s="4">
        <f>IF(B77="","",IFERROR(VLOOKUP(B77,'Rates &amp; Lists'!$A$5:$E$13,4,FALSE),IFERROR(VLOOKUP(B77,'Rates &amp; Lists'!$A$5:$E$104,4,FALSE),"")))</f>
        <v/>
      </c>
      <c r="F77" s="5" t="n"/>
      <c r="G77" s="5" t="n"/>
      <c r="H77" s="5" t="n"/>
      <c r="I77" s="5" t="n"/>
      <c r="J77" s="6" t="n"/>
      <c r="K77" s="6" t="n"/>
      <c r="L77" s="7">
        <f>IF(OR(J77="",K77=""),"",K77-J77)</f>
        <v/>
      </c>
      <c r="M77" s="8" t="n"/>
      <c r="N77" s="8" t="n"/>
      <c r="O77" s="8" t="n"/>
      <c r="P77" s="8" t="n"/>
      <c r="Q77" s="9">
        <f>IF(COUNTA(M77:P77)=0,"",SUM(M77:P77))</f>
        <v/>
      </c>
      <c r="R77" s="9">
        <f>IF(Q77="","",Q77*'Rates &amp; Lists'!$H$2)</f>
        <v/>
      </c>
      <c r="S77" s="9">
        <f>IF(Q77="","",Q77+R77)</f>
        <v/>
      </c>
      <c r="T77" s="5" t="n"/>
      <c r="U77" s="10" t="n"/>
      <c r="V77" s="11">
        <f>IF(OR(H77="",T77=""),"",T77-H77)</f>
        <v/>
      </c>
      <c r="W77" s="12">
        <f>IF(A77="","",IF(AND(U77&lt;&gt;"Paid",TODAY()&gt;I77),"Yes","No"))</f>
        <v/>
      </c>
      <c r="X77" s="13" t="n"/>
    </row>
    <row r="78">
      <c r="A78" s="2" t="n"/>
      <c r="B78" s="2" t="n"/>
      <c r="C78" s="4">
        <f>IF(B78="","",IFERROR(VLOOKUP(B78,'Rates &amp; Lists'!$A$5:$E$13,2,FALSE),IFERROR(VLOOKUP(B78,'Rates &amp; Lists'!$A$5:$E$104,2,FALSE),"")))</f>
        <v/>
      </c>
      <c r="D78" s="4">
        <f>IF(B78="","",IFERROR(VLOOKUP(B78,'Rates &amp; Lists'!$A$5:$E$13,3,FALSE),IFERROR(VLOOKUP(B78,'Rates &amp; Lists'!$A$5:$E$104,3,FALSE),"")))</f>
        <v/>
      </c>
      <c r="E78" s="4">
        <f>IF(B78="","",IFERROR(VLOOKUP(B78,'Rates &amp; Lists'!$A$5:$E$13,4,FALSE),IFERROR(VLOOKUP(B78,'Rates &amp; Lists'!$A$5:$E$104,4,FALSE),"")))</f>
        <v/>
      </c>
      <c r="F78" s="5" t="n"/>
      <c r="G78" s="5" t="n"/>
      <c r="H78" s="5" t="n"/>
      <c r="I78" s="5" t="n"/>
      <c r="J78" s="6" t="n"/>
      <c r="K78" s="6" t="n"/>
      <c r="L78" s="7">
        <f>IF(OR(J78="",K78=""),"",K78-J78)</f>
        <v/>
      </c>
      <c r="M78" s="8" t="n"/>
      <c r="N78" s="8" t="n"/>
      <c r="O78" s="8" t="n"/>
      <c r="P78" s="8" t="n"/>
      <c r="Q78" s="9">
        <f>IF(COUNTA(M78:P78)=0,"",SUM(M78:P78))</f>
        <v/>
      </c>
      <c r="R78" s="9">
        <f>IF(Q78="","",Q78*'Rates &amp; Lists'!$H$2)</f>
        <v/>
      </c>
      <c r="S78" s="9">
        <f>IF(Q78="","",Q78+R78)</f>
        <v/>
      </c>
      <c r="T78" s="5" t="n"/>
      <c r="U78" s="10" t="n"/>
      <c r="V78" s="11">
        <f>IF(OR(H78="",T78=""),"",T78-H78)</f>
        <v/>
      </c>
      <c r="W78" s="12">
        <f>IF(A78="","",IF(AND(U78&lt;&gt;"Paid",TODAY()&gt;I78),"Yes","No"))</f>
        <v/>
      </c>
      <c r="X78" s="13" t="n"/>
    </row>
    <row r="79">
      <c r="A79" s="2" t="n"/>
      <c r="B79" s="2" t="n"/>
      <c r="C79" s="4">
        <f>IF(B79="","",IFERROR(VLOOKUP(B79,'Rates &amp; Lists'!$A$5:$E$13,2,FALSE),IFERROR(VLOOKUP(B79,'Rates &amp; Lists'!$A$5:$E$104,2,FALSE),"")))</f>
        <v/>
      </c>
      <c r="D79" s="4">
        <f>IF(B79="","",IFERROR(VLOOKUP(B79,'Rates &amp; Lists'!$A$5:$E$13,3,FALSE),IFERROR(VLOOKUP(B79,'Rates &amp; Lists'!$A$5:$E$104,3,FALSE),"")))</f>
        <v/>
      </c>
      <c r="E79" s="4">
        <f>IF(B79="","",IFERROR(VLOOKUP(B79,'Rates &amp; Lists'!$A$5:$E$13,4,FALSE),IFERROR(VLOOKUP(B79,'Rates &amp; Lists'!$A$5:$E$104,4,FALSE),"")))</f>
        <v/>
      </c>
      <c r="F79" s="5" t="n"/>
      <c r="G79" s="5" t="n"/>
      <c r="H79" s="5" t="n"/>
      <c r="I79" s="5" t="n"/>
      <c r="J79" s="6" t="n"/>
      <c r="K79" s="6" t="n"/>
      <c r="L79" s="7">
        <f>IF(OR(J79="",K79=""),"",K79-J79)</f>
        <v/>
      </c>
      <c r="M79" s="8" t="n"/>
      <c r="N79" s="8" t="n"/>
      <c r="O79" s="8" t="n"/>
      <c r="P79" s="8" t="n"/>
      <c r="Q79" s="9">
        <f>IF(COUNTA(M79:P79)=0,"",SUM(M79:P79))</f>
        <v/>
      </c>
      <c r="R79" s="9">
        <f>IF(Q79="","",Q79*'Rates &amp; Lists'!$H$2)</f>
        <v/>
      </c>
      <c r="S79" s="9">
        <f>IF(Q79="","",Q79+R79)</f>
        <v/>
      </c>
      <c r="T79" s="5" t="n"/>
      <c r="U79" s="10" t="n"/>
      <c r="V79" s="11">
        <f>IF(OR(H79="",T79=""),"",T79-H79)</f>
        <v/>
      </c>
      <c r="W79" s="12">
        <f>IF(A79="","",IF(AND(U79&lt;&gt;"Paid",TODAY()&gt;I79),"Yes","No"))</f>
        <v/>
      </c>
      <c r="X79" s="13" t="n"/>
    </row>
    <row r="80">
      <c r="A80" s="2" t="n"/>
      <c r="B80" s="2" t="n"/>
      <c r="C80" s="4">
        <f>IF(B80="","",IFERROR(VLOOKUP(B80,'Rates &amp; Lists'!$A$5:$E$13,2,FALSE),IFERROR(VLOOKUP(B80,'Rates &amp; Lists'!$A$5:$E$104,2,FALSE),"")))</f>
        <v/>
      </c>
      <c r="D80" s="4">
        <f>IF(B80="","",IFERROR(VLOOKUP(B80,'Rates &amp; Lists'!$A$5:$E$13,3,FALSE),IFERROR(VLOOKUP(B80,'Rates &amp; Lists'!$A$5:$E$104,3,FALSE),"")))</f>
        <v/>
      </c>
      <c r="E80" s="4">
        <f>IF(B80="","",IFERROR(VLOOKUP(B80,'Rates &amp; Lists'!$A$5:$E$13,4,FALSE),IFERROR(VLOOKUP(B80,'Rates &amp; Lists'!$A$5:$E$104,4,FALSE),"")))</f>
        <v/>
      </c>
      <c r="F80" s="5" t="n"/>
      <c r="G80" s="5" t="n"/>
      <c r="H80" s="5" t="n"/>
      <c r="I80" s="5" t="n"/>
      <c r="J80" s="6" t="n"/>
      <c r="K80" s="6" t="n"/>
      <c r="L80" s="7">
        <f>IF(OR(J80="",K80=""),"",K80-J80)</f>
        <v/>
      </c>
      <c r="M80" s="8" t="n"/>
      <c r="N80" s="8" t="n"/>
      <c r="O80" s="8" t="n"/>
      <c r="P80" s="8" t="n"/>
      <c r="Q80" s="9">
        <f>IF(COUNTA(M80:P80)=0,"",SUM(M80:P80))</f>
        <v/>
      </c>
      <c r="R80" s="9">
        <f>IF(Q80="","",Q80*'Rates &amp; Lists'!$H$2)</f>
        <v/>
      </c>
      <c r="S80" s="9">
        <f>IF(Q80="","",Q80+R80)</f>
        <v/>
      </c>
      <c r="T80" s="5" t="n"/>
      <c r="U80" s="10" t="n"/>
      <c r="V80" s="11">
        <f>IF(OR(H80="",T80=""),"",T80-H80)</f>
        <v/>
      </c>
      <c r="W80" s="12">
        <f>IF(A80="","",IF(AND(U80&lt;&gt;"Paid",TODAY()&gt;I80),"Yes","No"))</f>
        <v/>
      </c>
      <c r="X80" s="13" t="n"/>
    </row>
    <row r="81">
      <c r="A81" s="2" t="n"/>
      <c r="B81" s="2" t="n"/>
      <c r="C81" s="4">
        <f>IF(B81="","",IFERROR(VLOOKUP(B81,'Rates &amp; Lists'!$A$5:$E$13,2,FALSE),IFERROR(VLOOKUP(B81,'Rates &amp; Lists'!$A$5:$E$104,2,FALSE),"")))</f>
        <v/>
      </c>
      <c r="D81" s="4">
        <f>IF(B81="","",IFERROR(VLOOKUP(B81,'Rates &amp; Lists'!$A$5:$E$13,3,FALSE),IFERROR(VLOOKUP(B81,'Rates &amp; Lists'!$A$5:$E$104,3,FALSE),"")))</f>
        <v/>
      </c>
      <c r="E81" s="4">
        <f>IF(B81="","",IFERROR(VLOOKUP(B81,'Rates &amp; Lists'!$A$5:$E$13,4,FALSE),IFERROR(VLOOKUP(B81,'Rates &amp; Lists'!$A$5:$E$104,4,FALSE),"")))</f>
        <v/>
      </c>
      <c r="F81" s="5" t="n"/>
      <c r="G81" s="5" t="n"/>
      <c r="H81" s="5" t="n"/>
      <c r="I81" s="5" t="n"/>
      <c r="J81" s="6" t="n"/>
      <c r="K81" s="6" t="n"/>
      <c r="L81" s="7">
        <f>IF(OR(J81="",K81=""),"",K81-J81)</f>
        <v/>
      </c>
      <c r="M81" s="8" t="n"/>
      <c r="N81" s="8" t="n"/>
      <c r="O81" s="8" t="n"/>
      <c r="P81" s="8" t="n"/>
      <c r="Q81" s="9">
        <f>IF(COUNTA(M81:P81)=0,"",SUM(M81:P81))</f>
        <v/>
      </c>
      <c r="R81" s="9">
        <f>IF(Q81="","",Q81*'Rates &amp; Lists'!$H$2)</f>
        <v/>
      </c>
      <c r="S81" s="9">
        <f>IF(Q81="","",Q81+R81)</f>
        <v/>
      </c>
      <c r="T81" s="5" t="n"/>
      <c r="U81" s="10" t="n"/>
      <c r="V81" s="11">
        <f>IF(OR(H81="",T81=""),"",T81-H81)</f>
        <v/>
      </c>
      <c r="W81" s="12">
        <f>IF(A81="","",IF(AND(U81&lt;&gt;"Paid",TODAY()&gt;I81),"Yes","No"))</f>
        <v/>
      </c>
      <c r="X81" s="13" t="n"/>
    </row>
    <row r="82">
      <c r="A82" s="2" t="n"/>
      <c r="B82" s="2" t="n"/>
      <c r="C82" s="4">
        <f>IF(B82="","",IFERROR(VLOOKUP(B82,'Rates &amp; Lists'!$A$5:$E$13,2,FALSE),IFERROR(VLOOKUP(B82,'Rates &amp; Lists'!$A$5:$E$104,2,FALSE),"")))</f>
        <v/>
      </c>
      <c r="D82" s="4">
        <f>IF(B82="","",IFERROR(VLOOKUP(B82,'Rates &amp; Lists'!$A$5:$E$13,3,FALSE),IFERROR(VLOOKUP(B82,'Rates &amp; Lists'!$A$5:$E$104,3,FALSE),"")))</f>
        <v/>
      </c>
      <c r="E82" s="4">
        <f>IF(B82="","",IFERROR(VLOOKUP(B82,'Rates &amp; Lists'!$A$5:$E$13,4,FALSE),IFERROR(VLOOKUP(B82,'Rates &amp; Lists'!$A$5:$E$104,4,FALSE),"")))</f>
        <v/>
      </c>
      <c r="F82" s="5" t="n"/>
      <c r="G82" s="5" t="n"/>
      <c r="H82" s="5" t="n"/>
      <c r="I82" s="5" t="n"/>
      <c r="J82" s="6" t="n"/>
      <c r="K82" s="6" t="n"/>
      <c r="L82" s="7">
        <f>IF(OR(J82="",K82=""),"",K82-J82)</f>
        <v/>
      </c>
      <c r="M82" s="8" t="n"/>
      <c r="N82" s="8" t="n"/>
      <c r="O82" s="8" t="n"/>
      <c r="P82" s="8" t="n"/>
      <c r="Q82" s="9">
        <f>IF(COUNTA(M82:P82)=0,"",SUM(M82:P82))</f>
        <v/>
      </c>
      <c r="R82" s="9">
        <f>IF(Q82="","",Q82*'Rates &amp; Lists'!$H$2)</f>
        <v/>
      </c>
      <c r="S82" s="9">
        <f>IF(Q82="","",Q82+R82)</f>
        <v/>
      </c>
      <c r="T82" s="5" t="n"/>
      <c r="U82" s="10" t="n"/>
      <c r="V82" s="11">
        <f>IF(OR(H82="",T82=""),"",T82-H82)</f>
        <v/>
      </c>
      <c r="W82" s="12">
        <f>IF(A82="","",IF(AND(U82&lt;&gt;"Paid",TODAY()&gt;I82),"Yes","No"))</f>
        <v/>
      </c>
      <c r="X82" s="13" t="n"/>
    </row>
    <row r="83">
      <c r="A83" s="2" t="n"/>
      <c r="B83" s="2" t="n"/>
      <c r="C83" s="4">
        <f>IF(B83="","",IFERROR(VLOOKUP(B83,'Rates &amp; Lists'!$A$5:$E$13,2,FALSE),IFERROR(VLOOKUP(B83,'Rates &amp; Lists'!$A$5:$E$104,2,FALSE),"")))</f>
        <v/>
      </c>
      <c r="D83" s="4">
        <f>IF(B83="","",IFERROR(VLOOKUP(B83,'Rates &amp; Lists'!$A$5:$E$13,3,FALSE),IFERROR(VLOOKUP(B83,'Rates &amp; Lists'!$A$5:$E$104,3,FALSE),"")))</f>
        <v/>
      </c>
      <c r="E83" s="4">
        <f>IF(B83="","",IFERROR(VLOOKUP(B83,'Rates &amp; Lists'!$A$5:$E$13,4,FALSE),IFERROR(VLOOKUP(B83,'Rates &amp; Lists'!$A$5:$E$104,4,FALSE),"")))</f>
        <v/>
      </c>
      <c r="F83" s="5" t="n"/>
      <c r="G83" s="5" t="n"/>
      <c r="H83" s="5" t="n"/>
      <c r="I83" s="5" t="n"/>
      <c r="J83" s="6" t="n"/>
      <c r="K83" s="6" t="n"/>
      <c r="L83" s="7">
        <f>IF(OR(J83="",K83=""),"",K83-J83)</f>
        <v/>
      </c>
      <c r="M83" s="8" t="n"/>
      <c r="N83" s="8" t="n"/>
      <c r="O83" s="8" t="n"/>
      <c r="P83" s="8" t="n"/>
      <c r="Q83" s="9">
        <f>IF(COUNTA(M83:P83)=0,"",SUM(M83:P83))</f>
        <v/>
      </c>
      <c r="R83" s="9">
        <f>IF(Q83="","",Q83*'Rates &amp; Lists'!$H$2)</f>
        <v/>
      </c>
      <c r="S83" s="9">
        <f>IF(Q83="","",Q83+R83)</f>
        <v/>
      </c>
      <c r="T83" s="5" t="n"/>
      <c r="U83" s="10" t="n"/>
      <c r="V83" s="11">
        <f>IF(OR(H83="",T83=""),"",T83-H83)</f>
        <v/>
      </c>
      <c r="W83" s="12">
        <f>IF(A83="","",IF(AND(U83&lt;&gt;"Paid",TODAY()&gt;I83),"Yes","No"))</f>
        <v/>
      </c>
      <c r="X83" s="13" t="n"/>
    </row>
    <row r="84">
      <c r="A84" s="2" t="n"/>
      <c r="B84" s="2" t="n"/>
      <c r="C84" s="4">
        <f>IF(B84="","",IFERROR(VLOOKUP(B84,'Rates &amp; Lists'!$A$5:$E$13,2,FALSE),IFERROR(VLOOKUP(B84,'Rates &amp; Lists'!$A$5:$E$104,2,FALSE),"")))</f>
        <v/>
      </c>
      <c r="D84" s="4">
        <f>IF(B84="","",IFERROR(VLOOKUP(B84,'Rates &amp; Lists'!$A$5:$E$13,3,FALSE),IFERROR(VLOOKUP(B84,'Rates &amp; Lists'!$A$5:$E$104,3,FALSE),"")))</f>
        <v/>
      </c>
      <c r="E84" s="4">
        <f>IF(B84="","",IFERROR(VLOOKUP(B84,'Rates &amp; Lists'!$A$5:$E$13,4,FALSE),IFERROR(VLOOKUP(B84,'Rates &amp; Lists'!$A$5:$E$104,4,FALSE),"")))</f>
        <v/>
      </c>
      <c r="F84" s="5" t="n"/>
      <c r="G84" s="5" t="n"/>
      <c r="H84" s="5" t="n"/>
      <c r="I84" s="5" t="n"/>
      <c r="J84" s="6" t="n"/>
      <c r="K84" s="6" t="n"/>
      <c r="L84" s="7">
        <f>IF(OR(J84="",K84=""),"",K84-J84)</f>
        <v/>
      </c>
      <c r="M84" s="8" t="n"/>
      <c r="N84" s="8" t="n"/>
      <c r="O84" s="8" t="n"/>
      <c r="P84" s="8" t="n"/>
      <c r="Q84" s="9">
        <f>IF(COUNTA(M84:P84)=0,"",SUM(M84:P84))</f>
        <v/>
      </c>
      <c r="R84" s="9">
        <f>IF(Q84="","",Q84*'Rates &amp; Lists'!$H$2)</f>
        <v/>
      </c>
      <c r="S84" s="9">
        <f>IF(Q84="","",Q84+R84)</f>
        <v/>
      </c>
      <c r="T84" s="5" t="n"/>
      <c r="U84" s="10" t="n"/>
      <c r="V84" s="11">
        <f>IF(OR(H84="",T84=""),"",T84-H84)</f>
        <v/>
      </c>
      <c r="W84" s="12">
        <f>IF(A84="","",IF(AND(U84&lt;&gt;"Paid",TODAY()&gt;I84),"Yes","No"))</f>
        <v/>
      </c>
      <c r="X84" s="13" t="n"/>
    </row>
    <row r="85">
      <c r="A85" s="2" t="n"/>
      <c r="B85" s="2" t="n"/>
      <c r="C85" s="4">
        <f>IF(B85="","",IFERROR(VLOOKUP(B85,'Rates &amp; Lists'!$A$5:$E$13,2,FALSE),IFERROR(VLOOKUP(B85,'Rates &amp; Lists'!$A$5:$E$104,2,FALSE),"")))</f>
        <v/>
      </c>
      <c r="D85" s="4">
        <f>IF(B85="","",IFERROR(VLOOKUP(B85,'Rates &amp; Lists'!$A$5:$E$13,3,FALSE),IFERROR(VLOOKUP(B85,'Rates &amp; Lists'!$A$5:$E$104,3,FALSE),"")))</f>
        <v/>
      </c>
      <c r="E85" s="4">
        <f>IF(B85="","",IFERROR(VLOOKUP(B85,'Rates &amp; Lists'!$A$5:$E$13,4,FALSE),IFERROR(VLOOKUP(B85,'Rates &amp; Lists'!$A$5:$E$104,4,FALSE),"")))</f>
        <v/>
      </c>
      <c r="F85" s="5" t="n"/>
      <c r="G85" s="5" t="n"/>
      <c r="H85" s="5" t="n"/>
      <c r="I85" s="5" t="n"/>
      <c r="J85" s="6" t="n"/>
      <c r="K85" s="6" t="n"/>
      <c r="L85" s="7">
        <f>IF(OR(J85="",K85=""),"",K85-J85)</f>
        <v/>
      </c>
      <c r="M85" s="8" t="n"/>
      <c r="N85" s="8" t="n"/>
      <c r="O85" s="8" t="n"/>
      <c r="P85" s="8" t="n"/>
      <c r="Q85" s="9">
        <f>IF(COUNTA(M85:P85)=0,"",SUM(M85:P85))</f>
        <v/>
      </c>
      <c r="R85" s="9">
        <f>IF(Q85="","",Q85*'Rates &amp; Lists'!$H$2)</f>
        <v/>
      </c>
      <c r="S85" s="9">
        <f>IF(Q85="","",Q85+R85)</f>
        <v/>
      </c>
      <c r="T85" s="5" t="n"/>
      <c r="U85" s="10" t="n"/>
      <c r="V85" s="11">
        <f>IF(OR(H85="",T85=""),"",T85-H85)</f>
        <v/>
      </c>
      <c r="W85" s="12">
        <f>IF(A85="","",IF(AND(U85&lt;&gt;"Paid",TODAY()&gt;I85),"Yes","No"))</f>
        <v/>
      </c>
      <c r="X85" s="13" t="n"/>
    </row>
    <row r="86">
      <c r="A86" s="2" t="n"/>
      <c r="B86" s="2" t="n"/>
      <c r="C86" s="4">
        <f>IF(B86="","",IFERROR(VLOOKUP(B86,'Rates &amp; Lists'!$A$5:$E$13,2,FALSE),IFERROR(VLOOKUP(B86,'Rates &amp; Lists'!$A$5:$E$104,2,FALSE),"")))</f>
        <v/>
      </c>
      <c r="D86" s="4">
        <f>IF(B86="","",IFERROR(VLOOKUP(B86,'Rates &amp; Lists'!$A$5:$E$13,3,FALSE),IFERROR(VLOOKUP(B86,'Rates &amp; Lists'!$A$5:$E$104,3,FALSE),"")))</f>
        <v/>
      </c>
      <c r="E86" s="4">
        <f>IF(B86="","",IFERROR(VLOOKUP(B86,'Rates &amp; Lists'!$A$5:$E$13,4,FALSE),IFERROR(VLOOKUP(B86,'Rates &amp; Lists'!$A$5:$E$104,4,FALSE),"")))</f>
        <v/>
      </c>
      <c r="F86" s="5" t="n"/>
      <c r="G86" s="5" t="n"/>
      <c r="H86" s="5" t="n"/>
      <c r="I86" s="5" t="n"/>
      <c r="J86" s="6" t="n"/>
      <c r="K86" s="6" t="n"/>
      <c r="L86" s="7">
        <f>IF(OR(J86="",K86=""),"",K86-J86)</f>
        <v/>
      </c>
      <c r="M86" s="8" t="n"/>
      <c r="N86" s="8" t="n"/>
      <c r="O86" s="8" t="n"/>
      <c r="P86" s="8" t="n"/>
      <c r="Q86" s="9">
        <f>IF(COUNTA(M86:P86)=0,"",SUM(M86:P86))</f>
        <v/>
      </c>
      <c r="R86" s="9">
        <f>IF(Q86="","",Q86*'Rates &amp; Lists'!$H$2)</f>
        <v/>
      </c>
      <c r="S86" s="9">
        <f>IF(Q86="","",Q86+R86)</f>
        <v/>
      </c>
      <c r="T86" s="5" t="n"/>
      <c r="U86" s="10" t="n"/>
      <c r="V86" s="11">
        <f>IF(OR(H86="",T86=""),"",T86-H86)</f>
        <v/>
      </c>
      <c r="W86" s="12">
        <f>IF(A86="","",IF(AND(U86&lt;&gt;"Paid",TODAY()&gt;I86),"Yes","No"))</f>
        <v/>
      </c>
      <c r="X86" s="13" t="n"/>
    </row>
    <row r="87">
      <c r="A87" s="2" t="n"/>
      <c r="B87" s="2" t="n"/>
      <c r="C87" s="4">
        <f>IF(B87="","",IFERROR(VLOOKUP(B87,'Rates &amp; Lists'!$A$5:$E$13,2,FALSE),IFERROR(VLOOKUP(B87,'Rates &amp; Lists'!$A$5:$E$104,2,FALSE),"")))</f>
        <v/>
      </c>
      <c r="D87" s="4">
        <f>IF(B87="","",IFERROR(VLOOKUP(B87,'Rates &amp; Lists'!$A$5:$E$13,3,FALSE),IFERROR(VLOOKUP(B87,'Rates &amp; Lists'!$A$5:$E$104,3,FALSE),"")))</f>
        <v/>
      </c>
      <c r="E87" s="4">
        <f>IF(B87="","",IFERROR(VLOOKUP(B87,'Rates &amp; Lists'!$A$5:$E$13,4,FALSE),IFERROR(VLOOKUP(B87,'Rates &amp; Lists'!$A$5:$E$104,4,FALSE),"")))</f>
        <v/>
      </c>
      <c r="F87" s="5" t="n"/>
      <c r="G87" s="5" t="n"/>
      <c r="H87" s="5" t="n"/>
      <c r="I87" s="5" t="n"/>
      <c r="J87" s="6" t="n"/>
      <c r="K87" s="6" t="n"/>
      <c r="L87" s="7">
        <f>IF(OR(J87="",K87=""),"",K87-J87)</f>
        <v/>
      </c>
      <c r="M87" s="8" t="n"/>
      <c r="N87" s="8" t="n"/>
      <c r="O87" s="8" t="n"/>
      <c r="P87" s="8" t="n"/>
      <c r="Q87" s="9">
        <f>IF(COUNTA(M87:P87)=0,"",SUM(M87:P87))</f>
        <v/>
      </c>
      <c r="R87" s="9">
        <f>IF(Q87="","",Q87*'Rates &amp; Lists'!$H$2)</f>
        <v/>
      </c>
      <c r="S87" s="9">
        <f>IF(Q87="","",Q87+R87)</f>
        <v/>
      </c>
      <c r="T87" s="5" t="n"/>
      <c r="U87" s="10" t="n"/>
      <c r="V87" s="11">
        <f>IF(OR(H87="",T87=""),"",T87-H87)</f>
        <v/>
      </c>
      <c r="W87" s="12">
        <f>IF(A87="","",IF(AND(U87&lt;&gt;"Paid",TODAY()&gt;I87),"Yes","No"))</f>
        <v/>
      </c>
      <c r="X87" s="13" t="n"/>
    </row>
    <row r="88">
      <c r="A88" s="2" t="n"/>
      <c r="B88" s="2" t="n"/>
      <c r="C88" s="4">
        <f>IF(B88="","",IFERROR(VLOOKUP(B88,'Rates &amp; Lists'!$A$5:$E$13,2,FALSE),IFERROR(VLOOKUP(B88,'Rates &amp; Lists'!$A$5:$E$104,2,FALSE),"")))</f>
        <v/>
      </c>
      <c r="D88" s="4">
        <f>IF(B88="","",IFERROR(VLOOKUP(B88,'Rates &amp; Lists'!$A$5:$E$13,3,FALSE),IFERROR(VLOOKUP(B88,'Rates &amp; Lists'!$A$5:$E$104,3,FALSE),"")))</f>
        <v/>
      </c>
      <c r="E88" s="4">
        <f>IF(B88="","",IFERROR(VLOOKUP(B88,'Rates &amp; Lists'!$A$5:$E$13,4,FALSE),IFERROR(VLOOKUP(B88,'Rates &amp; Lists'!$A$5:$E$104,4,FALSE),"")))</f>
        <v/>
      </c>
      <c r="F88" s="5" t="n"/>
      <c r="G88" s="5" t="n"/>
      <c r="H88" s="5" t="n"/>
      <c r="I88" s="5" t="n"/>
      <c r="J88" s="6" t="n"/>
      <c r="K88" s="6" t="n"/>
      <c r="L88" s="7">
        <f>IF(OR(J88="",K88=""),"",K88-J88)</f>
        <v/>
      </c>
      <c r="M88" s="8" t="n"/>
      <c r="N88" s="8" t="n"/>
      <c r="O88" s="8" t="n"/>
      <c r="P88" s="8" t="n"/>
      <c r="Q88" s="9">
        <f>IF(COUNTA(M88:P88)=0,"",SUM(M88:P88))</f>
        <v/>
      </c>
      <c r="R88" s="9">
        <f>IF(Q88="","",Q88*'Rates &amp; Lists'!$H$2)</f>
        <v/>
      </c>
      <c r="S88" s="9">
        <f>IF(Q88="","",Q88+R88)</f>
        <v/>
      </c>
      <c r="T88" s="5" t="n"/>
      <c r="U88" s="10" t="n"/>
      <c r="V88" s="11">
        <f>IF(OR(H88="",T88=""),"",T88-H88)</f>
        <v/>
      </c>
      <c r="W88" s="12">
        <f>IF(A88="","",IF(AND(U88&lt;&gt;"Paid",TODAY()&gt;I88),"Yes","No"))</f>
        <v/>
      </c>
      <c r="X88" s="13" t="n"/>
    </row>
    <row r="89">
      <c r="A89" s="2" t="n"/>
      <c r="B89" s="2" t="n"/>
      <c r="C89" s="4">
        <f>IF(B89="","",IFERROR(VLOOKUP(B89,'Rates &amp; Lists'!$A$5:$E$13,2,FALSE),IFERROR(VLOOKUP(B89,'Rates &amp; Lists'!$A$5:$E$104,2,FALSE),"")))</f>
        <v/>
      </c>
      <c r="D89" s="4">
        <f>IF(B89="","",IFERROR(VLOOKUP(B89,'Rates &amp; Lists'!$A$5:$E$13,3,FALSE),IFERROR(VLOOKUP(B89,'Rates &amp; Lists'!$A$5:$E$104,3,FALSE),"")))</f>
        <v/>
      </c>
      <c r="E89" s="4">
        <f>IF(B89="","",IFERROR(VLOOKUP(B89,'Rates &amp; Lists'!$A$5:$E$13,4,FALSE),IFERROR(VLOOKUP(B89,'Rates &amp; Lists'!$A$5:$E$104,4,FALSE),"")))</f>
        <v/>
      </c>
      <c r="F89" s="5" t="n"/>
      <c r="G89" s="5" t="n"/>
      <c r="H89" s="5" t="n"/>
      <c r="I89" s="5" t="n"/>
      <c r="J89" s="6" t="n"/>
      <c r="K89" s="6" t="n"/>
      <c r="L89" s="7">
        <f>IF(OR(J89="",K89=""),"",K89-J89)</f>
        <v/>
      </c>
      <c r="M89" s="8" t="n"/>
      <c r="N89" s="8" t="n"/>
      <c r="O89" s="8" t="n"/>
      <c r="P89" s="8" t="n"/>
      <c r="Q89" s="9">
        <f>IF(COUNTA(M89:P89)=0,"",SUM(M89:P89))</f>
        <v/>
      </c>
      <c r="R89" s="9">
        <f>IF(Q89="","",Q89*'Rates &amp; Lists'!$H$2)</f>
        <v/>
      </c>
      <c r="S89" s="9">
        <f>IF(Q89="","",Q89+R89)</f>
        <v/>
      </c>
      <c r="T89" s="5" t="n"/>
      <c r="U89" s="10" t="n"/>
      <c r="V89" s="11">
        <f>IF(OR(H89="",T89=""),"",T89-H89)</f>
        <v/>
      </c>
      <c r="W89" s="12">
        <f>IF(A89="","",IF(AND(U89&lt;&gt;"Paid",TODAY()&gt;I89),"Yes","No"))</f>
        <v/>
      </c>
      <c r="X89" s="13" t="n"/>
    </row>
    <row r="90">
      <c r="A90" s="2" t="n"/>
      <c r="B90" s="2" t="n"/>
      <c r="C90" s="4">
        <f>IF(B90="","",IFERROR(VLOOKUP(B90,'Rates &amp; Lists'!$A$5:$E$13,2,FALSE),IFERROR(VLOOKUP(B90,'Rates &amp; Lists'!$A$5:$E$104,2,FALSE),"")))</f>
        <v/>
      </c>
      <c r="D90" s="4">
        <f>IF(B90="","",IFERROR(VLOOKUP(B90,'Rates &amp; Lists'!$A$5:$E$13,3,FALSE),IFERROR(VLOOKUP(B90,'Rates &amp; Lists'!$A$5:$E$104,3,FALSE),"")))</f>
        <v/>
      </c>
      <c r="E90" s="4">
        <f>IF(B90="","",IFERROR(VLOOKUP(B90,'Rates &amp; Lists'!$A$5:$E$13,4,FALSE),IFERROR(VLOOKUP(B90,'Rates &amp; Lists'!$A$5:$E$104,4,FALSE),"")))</f>
        <v/>
      </c>
      <c r="F90" s="5" t="n"/>
      <c r="G90" s="5" t="n"/>
      <c r="H90" s="5" t="n"/>
      <c r="I90" s="5" t="n"/>
      <c r="J90" s="6" t="n"/>
      <c r="K90" s="6" t="n"/>
      <c r="L90" s="7">
        <f>IF(OR(J90="",K90=""),"",K90-J90)</f>
        <v/>
      </c>
      <c r="M90" s="8" t="n"/>
      <c r="N90" s="8" t="n"/>
      <c r="O90" s="8" t="n"/>
      <c r="P90" s="8" t="n"/>
      <c r="Q90" s="9">
        <f>IF(COUNTA(M90:P90)=0,"",SUM(M90:P90))</f>
        <v/>
      </c>
      <c r="R90" s="9">
        <f>IF(Q90="","",Q90*'Rates &amp; Lists'!$H$2)</f>
        <v/>
      </c>
      <c r="S90" s="9">
        <f>IF(Q90="","",Q90+R90)</f>
        <v/>
      </c>
      <c r="T90" s="5" t="n"/>
      <c r="U90" s="10" t="n"/>
      <c r="V90" s="11">
        <f>IF(OR(H90="",T90=""),"",T90-H90)</f>
        <v/>
      </c>
      <c r="W90" s="12">
        <f>IF(A90="","",IF(AND(U90&lt;&gt;"Paid",TODAY()&gt;I90),"Yes","No"))</f>
        <v/>
      </c>
      <c r="X90" s="13" t="n"/>
    </row>
    <row r="91">
      <c r="A91" s="2" t="n"/>
      <c r="B91" s="2" t="n"/>
      <c r="C91" s="4">
        <f>IF(B91="","",IFERROR(VLOOKUP(B91,'Rates &amp; Lists'!$A$5:$E$13,2,FALSE),IFERROR(VLOOKUP(B91,'Rates &amp; Lists'!$A$5:$E$104,2,FALSE),"")))</f>
        <v/>
      </c>
      <c r="D91" s="4">
        <f>IF(B91="","",IFERROR(VLOOKUP(B91,'Rates &amp; Lists'!$A$5:$E$13,3,FALSE),IFERROR(VLOOKUP(B91,'Rates &amp; Lists'!$A$5:$E$104,3,FALSE),"")))</f>
        <v/>
      </c>
      <c r="E91" s="4">
        <f>IF(B91="","",IFERROR(VLOOKUP(B91,'Rates &amp; Lists'!$A$5:$E$13,4,FALSE),IFERROR(VLOOKUP(B91,'Rates &amp; Lists'!$A$5:$E$104,4,FALSE),"")))</f>
        <v/>
      </c>
      <c r="F91" s="5" t="n"/>
      <c r="G91" s="5" t="n"/>
      <c r="H91" s="5" t="n"/>
      <c r="I91" s="5" t="n"/>
      <c r="J91" s="6" t="n"/>
      <c r="K91" s="6" t="n"/>
      <c r="L91" s="7">
        <f>IF(OR(J91="",K91=""),"",K91-J91)</f>
        <v/>
      </c>
      <c r="M91" s="8" t="n"/>
      <c r="N91" s="8" t="n"/>
      <c r="O91" s="8" t="n"/>
      <c r="P91" s="8" t="n"/>
      <c r="Q91" s="9">
        <f>IF(COUNTA(M91:P91)=0,"",SUM(M91:P91))</f>
        <v/>
      </c>
      <c r="R91" s="9">
        <f>IF(Q91="","",Q91*'Rates &amp; Lists'!$H$2)</f>
        <v/>
      </c>
      <c r="S91" s="9">
        <f>IF(Q91="","",Q91+R91)</f>
        <v/>
      </c>
      <c r="T91" s="5" t="n"/>
      <c r="U91" s="10" t="n"/>
      <c r="V91" s="11">
        <f>IF(OR(H91="",T91=""),"",T91-H91)</f>
        <v/>
      </c>
      <c r="W91" s="12">
        <f>IF(A91="","",IF(AND(U91&lt;&gt;"Paid",TODAY()&gt;I91),"Yes","No"))</f>
        <v/>
      </c>
      <c r="X91" s="13" t="n"/>
    </row>
    <row r="92">
      <c r="A92" s="2" t="n"/>
      <c r="B92" s="2" t="n"/>
      <c r="C92" s="4">
        <f>IF(B92="","",IFERROR(VLOOKUP(B92,'Rates &amp; Lists'!$A$5:$E$13,2,FALSE),IFERROR(VLOOKUP(B92,'Rates &amp; Lists'!$A$5:$E$104,2,FALSE),"")))</f>
        <v/>
      </c>
      <c r="D92" s="4">
        <f>IF(B92="","",IFERROR(VLOOKUP(B92,'Rates &amp; Lists'!$A$5:$E$13,3,FALSE),IFERROR(VLOOKUP(B92,'Rates &amp; Lists'!$A$5:$E$104,3,FALSE),"")))</f>
        <v/>
      </c>
      <c r="E92" s="4">
        <f>IF(B92="","",IFERROR(VLOOKUP(B92,'Rates &amp; Lists'!$A$5:$E$13,4,FALSE),IFERROR(VLOOKUP(B92,'Rates &amp; Lists'!$A$5:$E$104,4,FALSE),"")))</f>
        <v/>
      </c>
      <c r="F92" s="5" t="n"/>
      <c r="G92" s="5" t="n"/>
      <c r="H92" s="5" t="n"/>
      <c r="I92" s="5" t="n"/>
      <c r="J92" s="6" t="n"/>
      <c r="K92" s="6" t="n"/>
      <c r="L92" s="7">
        <f>IF(OR(J92="",K92=""),"",K92-J92)</f>
        <v/>
      </c>
      <c r="M92" s="8" t="n"/>
      <c r="N92" s="8" t="n"/>
      <c r="O92" s="8" t="n"/>
      <c r="P92" s="8" t="n"/>
      <c r="Q92" s="9">
        <f>IF(COUNTA(M92:P92)=0,"",SUM(M92:P92))</f>
        <v/>
      </c>
      <c r="R92" s="9">
        <f>IF(Q92="","",Q92*'Rates &amp; Lists'!$H$2)</f>
        <v/>
      </c>
      <c r="S92" s="9">
        <f>IF(Q92="","",Q92+R92)</f>
        <v/>
      </c>
      <c r="T92" s="5" t="n"/>
      <c r="U92" s="10" t="n"/>
      <c r="V92" s="11">
        <f>IF(OR(H92="",T92=""),"",T92-H92)</f>
        <v/>
      </c>
      <c r="W92" s="12">
        <f>IF(A92="","",IF(AND(U92&lt;&gt;"Paid",TODAY()&gt;I92),"Yes","No"))</f>
        <v/>
      </c>
      <c r="X92" s="13" t="n"/>
    </row>
    <row r="93">
      <c r="A93" s="2" t="n"/>
      <c r="B93" s="2" t="n"/>
      <c r="C93" s="4">
        <f>IF(B93="","",IFERROR(VLOOKUP(B93,'Rates &amp; Lists'!$A$5:$E$13,2,FALSE),IFERROR(VLOOKUP(B93,'Rates &amp; Lists'!$A$5:$E$104,2,FALSE),"")))</f>
        <v/>
      </c>
      <c r="D93" s="4">
        <f>IF(B93="","",IFERROR(VLOOKUP(B93,'Rates &amp; Lists'!$A$5:$E$13,3,FALSE),IFERROR(VLOOKUP(B93,'Rates &amp; Lists'!$A$5:$E$104,3,FALSE),"")))</f>
        <v/>
      </c>
      <c r="E93" s="4">
        <f>IF(B93="","",IFERROR(VLOOKUP(B93,'Rates &amp; Lists'!$A$5:$E$13,4,FALSE),IFERROR(VLOOKUP(B93,'Rates &amp; Lists'!$A$5:$E$104,4,FALSE),"")))</f>
        <v/>
      </c>
      <c r="F93" s="5" t="n"/>
      <c r="G93" s="5" t="n"/>
      <c r="H93" s="5" t="n"/>
      <c r="I93" s="5" t="n"/>
      <c r="J93" s="6" t="n"/>
      <c r="K93" s="6" t="n"/>
      <c r="L93" s="7">
        <f>IF(OR(J93="",K93=""),"",K93-J93)</f>
        <v/>
      </c>
      <c r="M93" s="8" t="n"/>
      <c r="N93" s="8" t="n"/>
      <c r="O93" s="8" t="n"/>
      <c r="P93" s="8" t="n"/>
      <c r="Q93" s="9">
        <f>IF(COUNTA(M93:P93)=0,"",SUM(M93:P93))</f>
        <v/>
      </c>
      <c r="R93" s="9">
        <f>IF(Q93="","",Q93*'Rates &amp; Lists'!$H$2)</f>
        <v/>
      </c>
      <c r="S93" s="9">
        <f>IF(Q93="","",Q93+R93)</f>
        <v/>
      </c>
      <c r="T93" s="5" t="n"/>
      <c r="U93" s="10" t="n"/>
      <c r="V93" s="11">
        <f>IF(OR(H93="",T93=""),"",T93-H93)</f>
        <v/>
      </c>
      <c r="W93" s="12">
        <f>IF(A93="","",IF(AND(U93&lt;&gt;"Paid",TODAY()&gt;I93),"Yes","No"))</f>
        <v/>
      </c>
      <c r="X93" s="13" t="n"/>
    </row>
    <row r="94">
      <c r="A94" s="2" t="n"/>
      <c r="B94" s="2" t="n"/>
      <c r="C94" s="4">
        <f>IF(B94="","",IFERROR(VLOOKUP(B94,'Rates &amp; Lists'!$A$5:$E$13,2,FALSE),IFERROR(VLOOKUP(B94,'Rates &amp; Lists'!$A$5:$E$104,2,FALSE),"")))</f>
        <v/>
      </c>
      <c r="D94" s="4">
        <f>IF(B94="","",IFERROR(VLOOKUP(B94,'Rates &amp; Lists'!$A$5:$E$13,3,FALSE),IFERROR(VLOOKUP(B94,'Rates &amp; Lists'!$A$5:$E$104,3,FALSE),"")))</f>
        <v/>
      </c>
      <c r="E94" s="4">
        <f>IF(B94="","",IFERROR(VLOOKUP(B94,'Rates &amp; Lists'!$A$5:$E$13,4,FALSE),IFERROR(VLOOKUP(B94,'Rates &amp; Lists'!$A$5:$E$104,4,FALSE),"")))</f>
        <v/>
      </c>
      <c r="F94" s="5" t="n"/>
      <c r="G94" s="5" t="n"/>
      <c r="H94" s="5" t="n"/>
      <c r="I94" s="5" t="n"/>
      <c r="J94" s="6" t="n"/>
      <c r="K94" s="6" t="n"/>
      <c r="L94" s="7">
        <f>IF(OR(J94="",K94=""),"",K94-J94)</f>
        <v/>
      </c>
      <c r="M94" s="8" t="n"/>
      <c r="N94" s="8" t="n"/>
      <c r="O94" s="8" t="n"/>
      <c r="P94" s="8" t="n"/>
      <c r="Q94" s="9">
        <f>IF(COUNTA(M94:P94)=0,"",SUM(M94:P94))</f>
        <v/>
      </c>
      <c r="R94" s="9">
        <f>IF(Q94="","",Q94*'Rates &amp; Lists'!$H$2)</f>
        <v/>
      </c>
      <c r="S94" s="9">
        <f>IF(Q94="","",Q94+R94)</f>
        <v/>
      </c>
      <c r="T94" s="5" t="n"/>
      <c r="U94" s="10" t="n"/>
      <c r="V94" s="11">
        <f>IF(OR(H94="",T94=""),"",T94-H94)</f>
        <v/>
      </c>
      <c r="W94" s="12">
        <f>IF(A94="","",IF(AND(U94&lt;&gt;"Paid",TODAY()&gt;I94),"Yes","No"))</f>
        <v/>
      </c>
      <c r="X94" s="13" t="n"/>
    </row>
    <row r="95">
      <c r="A95" s="2" t="n"/>
      <c r="B95" s="2" t="n"/>
      <c r="C95" s="4">
        <f>IF(B95="","",IFERROR(VLOOKUP(B95,'Rates &amp; Lists'!$A$5:$E$13,2,FALSE),IFERROR(VLOOKUP(B95,'Rates &amp; Lists'!$A$5:$E$104,2,FALSE),"")))</f>
        <v/>
      </c>
      <c r="D95" s="4">
        <f>IF(B95="","",IFERROR(VLOOKUP(B95,'Rates &amp; Lists'!$A$5:$E$13,3,FALSE),IFERROR(VLOOKUP(B95,'Rates &amp; Lists'!$A$5:$E$104,3,FALSE),"")))</f>
        <v/>
      </c>
      <c r="E95" s="4">
        <f>IF(B95="","",IFERROR(VLOOKUP(B95,'Rates &amp; Lists'!$A$5:$E$13,4,FALSE),IFERROR(VLOOKUP(B95,'Rates &amp; Lists'!$A$5:$E$104,4,FALSE),"")))</f>
        <v/>
      </c>
      <c r="F95" s="5" t="n"/>
      <c r="G95" s="5" t="n"/>
      <c r="H95" s="5" t="n"/>
      <c r="I95" s="5" t="n"/>
      <c r="J95" s="6" t="n"/>
      <c r="K95" s="6" t="n"/>
      <c r="L95" s="7">
        <f>IF(OR(J95="",K95=""),"",K95-J95)</f>
        <v/>
      </c>
      <c r="M95" s="8" t="n"/>
      <c r="N95" s="8" t="n"/>
      <c r="O95" s="8" t="n"/>
      <c r="P95" s="8" t="n"/>
      <c r="Q95" s="9">
        <f>IF(COUNTA(M95:P95)=0,"",SUM(M95:P95))</f>
        <v/>
      </c>
      <c r="R95" s="9">
        <f>IF(Q95="","",Q95*'Rates &amp; Lists'!$H$2)</f>
        <v/>
      </c>
      <c r="S95" s="9">
        <f>IF(Q95="","",Q95+R95)</f>
        <v/>
      </c>
      <c r="T95" s="5" t="n"/>
      <c r="U95" s="10" t="n"/>
      <c r="V95" s="11">
        <f>IF(OR(H95="",T95=""),"",T95-H95)</f>
        <v/>
      </c>
      <c r="W95" s="12">
        <f>IF(A95="","",IF(AND(U95&lt;&gt;"Paid",TODAY()&gt;I95),"Yes","No"))</f>
        <v/>
      </c>
      <c r="X95" s="13" t="n"/>
    </row>
    <row r="96">
      <c r="A96" s="2" t="n"/>
      <c r="B96" s="2" t="n"/>
      <c r="C96" s="4">
        <f>IF(B96="","",IFERROR(VLOOKUP(B96,'Rates &amp; Lists'!$A$5:$E$13,2,FALSE),IFERROR(VLOOKUP(B96,'Rates &amp; Lists'!$A$5:$E$104,2,FALSE),"")))</f>
        <v/>
      </c>
      <c r="D96" s="4">
        <f>IF(B96="","",IFERROR(VLOOKUP(B96,'Rates &amp; Lists'!$A$5:$E$13,3,FALSE),IFERROR(VLOOKUP(B96,'Rates &amp; Lists'!$A$5:$E$104,3,FALSE),"")))</f>
        <v/>
      </c>
      <c r="E96" s="4">
        <f>IF(B96="","",IFERROR(VLOOKUP(B96,'Rates &amp; Lists'!$A$5:$E$13,4,FALSE),IFERROR(VLOOKUP(B96,'Rates &amp; Lists'!$A$5:$E$104,4,FALSE),"")))</f>
        <v/>
      </c>
      <c r="F96" s="5" t="n"/>
      <c r="G96" s="5" t="n"/>
      <c r="H96" s="5" t="n"/>
      <c r="I96" s="5" t="n"/>
      <c r="J96" s="6" t="n"/>
      <c r="K96" s="6" t="n"/>
      <c r="L96" s="7">
        <f>IF(OR(J96="",K96=""),"",K96-J96)</f>
        <v/>
      </c>
      <c r="M96" s="8" t="n"/>
      <c r="N96" s="8" t="n"/>
      <c r="O96" s="8" t="n"/>
      <c r="P96" s="8" t="n"/>
      <c r="Q96" s="9">
        <f>IF(COUNTA(M96:P96)=0,"",SUM(M96:P96))</f>
        <v/>
      </c>
      <c r="R96" s="9">
        <f>IF(Q96="","",Q96*'Rates &amp; Lists'!$H$2)</f>
        <v/>
      </c>
      <c r="S96" s="9">
        <f>IF(Q96="","",Q96+R96)</f>
        <v/>
      </c>
      <c r="T96" s="5" t="n"/>
      <c r="U96" s="10" t="n"/>
      <c r="V96" s="11">
        <f>IF(OR(H96="",T96=""),"",T96-H96)</f>
        <v/>
      </c>
      <c r="W96" s="12">
        <f>IF(A96="","",IF(AND(U96&lt;&gt;"Paid",TODAY()&gt;I96),"Yes","No"))</f>
        <v/>
      </c>
      <c r="X96" s="13" t="n"/>
    </row>
    <row r="97">
      <c r="A97" s="2" t="n"/>
      <c r="B97" s="2" t="n"/>
      <c r="C97" s="4">
        <f>IF(B97="","",IFERROR(VLOOKUP(B97,'Rates &amp; Lists'!$A$5:$E$13,2,FALSE),IFERROR(VLOOKUP(B97,'Rates &amp; Lists'!$A$5:$E$104,2,FALSE),"")))</f>
        <v/>
      </c>
      <c r="D97" s="4">
        <f>IF(B97="","",IFERROR(VLOOKUP(B97,'Rates &amp; Lists'!$A$5:$E$13,3,FALSE),IFERROR(VLOOKUP(B97,'Rates &amp; Lists'!$A$5:$E$104,3,FALSE),"")))</f>
        <v/>
      </c>
      <c r="E97" s="4">
        <f>IF(B97="","",IFERROR(VLOOKUP(B97,'Rates &amp; Lists'!$A$5:$E$13,4,FALSE),IFERROR(VLOOKUP(B97,'Rates &amp; Lists'!$A$5:$E$104,4,FALSE),"")))</f>
        <v/>
      </c>
      <c r="F97" s="5" t="n"/>
      <c r="G97" s="5" t="n"/>
      <c r="H97" s="5" t="n"/>
      <c r="I97" s="5" t="n"/>
      <c r="J97" s="6" t="n"/>
      <c r="K97" s="6" t="n"/>
      <c r="L97" s="7">
        <f>IF(OR(J97="",K97=""),"",K97-J97)</f>
        <v/>
      </c>
      <c r="M97" s="8" t="n"/>
      <c r="N97" s="8" t="n"/>
      <c r="O97" s="8" t="n"/>
      <c r="P97" s="8" t="n"/>
      <c r="Q97" s="9">
        <f>IF(COUNTA(M97:P97)=0,"",SUM(M97:P97))</f>
        <v/>
      </c>
      <c r="R97" s="9">
        <f>IF(Q97="","",Q97*'Rates &amp; Lists'!$H$2)</f>
        <v/>
      </c>
      <c r="S97" s="9">
        <f>IF(Q97="","",Q97+R97)</f>
        <v/>
      </c>
      <c r="T97" s="5" t="n"/>
      <c r="U97" s="10" t="n"/>
      <c r="V97" s="11">
        <f>IF(OR(H97="",T97=""),"",T97-H97)</f>
        <v/>
      </c>
      <c r="W97" s="12">
        <f>IF(A97="","",IF(AND(U97&lt;&gt;"Paid",TODAY()&gt;I97),"Yes","No"))</f>
        <v/>
      </c>
      <c r="X97" s="13" t="n"/>
    </row>
    <row r="98">
      <c r="A98" s="2" t="n"/>
      <c r="B98" s="2" t="n"/>
      <c r="C98" s="4">
        <f>IF(B98="","",IFERROR(VLOOKUP(B98,'Rates &amp; Lists'!$A$5:$E$13,2,FALSE),IFERROR(VLOOKUP(B98,'Rates &amp; Lists'!$A$5:$E$104,2,FALSE),"")))</f>
        <v/>
      </c>
      <c r="D98" s="4">
        <f>IF(B98="","",IFERROR(VLOOKUP(B98,'Rates &amp; Lists'!$A$5:$E$13,3,FALSE),IFERROR(VLOOKUP(B98,'Rates &amp; Lists'!$A$5:$E$104,3,FALSE),"")))</f>
        <v/>
      </c>
      <c r="E98" s="4">
        <f>IF(B98="","",IFERROR(VLOOKUP(B98,'Rates &amp; Lists'!$A$5:$E$13,4,FALSE),IFERROR(VLOOKUP(B98,'Rates &amp; Lists'!$A$5:$E$104,4,FALSE),"")))</f>
        <v/>
      </c>
      <c r="F98" s="5" t="n"/>
      <c r="G98" s="5" t="n"/>
      <c r="H98" s="5" t="n"/>
      <c r="I98" s="5" t="n"/>
      <c r="J98" s="6" t="n"/>
      <c r="K98" s="6" t="n"/>
      <c r="L98" s="7">
        <f>IF(OR(J98="",K98=""),"",K98-J98)</f>
        <v/>
      </c>
      <c r="M98" s="8" t="n"/>
      <c r="N98" s="8" t="n"/>
      <c r="O98" s="8" t="n"/>
      <c r="P98" s="8" t="n"/>
      <c r="Q98" s="9">
        <f>IF(COUNTA(M98:P98)=0,"",SUM(M98:P98))</f>
        <v/>
      </c>
      <c r="R98" s="9">
        <f>IF(Q98="","",Q98*'Rates &amp; Lists'!$H$2)</f>
        <v/>
      </c>
      <c r="S98" s="9">
        <f>IF(Q98="","",Q98+R98)</f>
        <v/>
      </c>
      <c r="T98" s="5" t="n"/>
      <c r="U98" s="10" t="n"/>
      <c r="V98" s="11">
        <f>IF(OR(H98="",T98=""),"",T98-H98)</f>
        <v/>
      </c>
      <c r="W98" s="12">
        <f>IF(A98="","",IF(AND(U98&lt;&gt;"Paid",TODAY()&gt;I98),"Yes","No"))</f>
        <v/>
      </c>
      <c r="X98" s="13" t="n"/>
    </row>
    <row r="99">
      <c r="A99" s="2" t="n"/>
      <c r="B99" s="2" t="n"/>
      <c r="C99" s="4">
        <f>IF(B99="","",IFERROR(VLOOKUP(B99,'Rates &amp; Lists'!$A$5:$E$13,2,FALSE),IFERROR(VLOOKUP(B99,'Rates &amp; Lists'!$A$5:$E$104,2,FALSE),"")))</f>
        <v/>
      </c>
      <c r="D99" s="4">
        <f>IF(B99="","",IFERROR(VLOOKUP(B99,'Rates &amp; Lists'!$A$5:$E$13,3,FALSE),IFERROR(VLOOKUP(B99,'Rates &amp; Lists'!$A$5:$E$104,3,FALSE),"")))</f>
        <v/>
      </c>
      <c r="E99" s="4">
        <f>IF(B99="","",IFERROR(VLOOKUP(B99,'Rates &amp; Lists'!$A$5:$E$13,4,FALSE),IFERROR(VLOOKUP(B99,'Rates &amp; Lists'!$A$5:$E$104,4,FALSE),"")))</f>
        <v/>
      </c>
      <c r="F99" s="5" t="n"/>
      <c r="G99" s="5" t="n"/>
      <c r="H99" s="5" t="n"/>
      <c r="I99" s="5" t="n"/>
      <c r="J99" s="6" t="n"/>
      <c r="K99" s="6" t="n"/>
      <c r="L99" s="7">
        <f>IF(OR(J99="",K99=""),"",K99-J99)</f>
        <v/>
      </c>
      <c r="M99" s="8" t="n"/>
      <c r="N99" s="8" t="n"/>
      <c r="O99" s="8" t="n"/>
      <c r="P99" s="8" t="n"/>
      <c r="Q99" s="9">
        <f>IF(COUNTA(M99:P99)=0,"",SUM(M99:P99))</f>
        <v/>
      </c>
      <c r="R99" s="9">
        <f>IF(Q99="","",Q99*'Rates &amp; Lists'!$H$2)</f>
        <v/>
      </c>
      <c r="S99" s="9">
        <f>IF(Q99="","",Q99+R99)</f>
        <v/>
      </c>
      <c r="T99" s="5" t="n"/>
      <c r="U99" s="10" t="n"/>
      <c r="V99" s="11">
        <f>IF(OR(H99="",T99=""),"",T99-H99)</f>
        <v/>
      </c>
      <c r="W99" s="12">
        <f>IF(A99="","",IF(AND(U99&lt;&gt;"Paid",TODAY()&gt;I99),"Yes","No"))</f>
        <v/>
      </c>
      <c r="X99" s="13" t="n"/>
    </row>
    <row r="100">
      <c r="A100" s="2" t="n"/>
      <c r="B100" s="2" t="n"/>
      <c r="C100" s="4">
        <f>IF(B100="","",IFERROR(VLOOKUP(B100,'Rates &amp; Lists'!$A$5:$E$13,2,FALSE),IFERROR(VLOOKUP(B100,'Rates &amp; Lists'!$A$5:$E$104,2,FALSE),"")))</f>
        <v/>
      </c>
      <c r="D100" s="4">
        <f>IF(B100="","",IFERROR(VLOOKUP(B100,'Rates &amp; Lists'!$A$5:$E$13,3,FALSE),IFERROR(VLOOKUP(B100,'Rates &amp; Lists'!$A$5:$E$104,3,FALSE),"")))</f>
        <v/>
      </c>
      <c r="E100" s="4">
        <f>IF(B100="","",IFERROR(VLOOKUP(B100,'Rates &amp; Lists'!$A$5:$E$13,4,FALSE),IFERROR(VLOOKUP(B100,'Rates &amp; Lists'!$A$5:$E$104,4,FALSE),"")))</f>
        <v/>
      </c>
      <c r="F100" s="5" t="n"/>
      <c r="G100" s="5" t="n"/>
      <c r="H100" s="5" t="n"/>
      <c r="I100" s="5" t="n"/>
      <c r="J100" s="6" t="n"/>
      <c r="K100" s="6" t="n"/>
      <c r="L100" s="7">
        <f>IF(OR(J100="",K100=""),"",K100-J100)</f>
        <v/>
      </c>
      <c r="M100" s="8" t="n"/>
      <c r="N100" s="8" t="n"/>
      <c r="O100" s="8" t="n"/>
      <c r="P100" s="8" t="n"/>
      <c r="Q100" s="9">
        <f>IF(COUNTA(M100:P100)=0,"",SUM(M100:P100))</f>
        <v/>
      </c>
      <c r="R100" s="9">
        <f>IF(Q100="","",Q100*'Rates &amp; Lists'!$H$2)</f>
        <v/>
      </c>
      <c r="S100" s="9">
        <f>IF(Q100="","",Q100+R100)</f>
        <v/>
      </c>
      <c r="T100" s="5" t="n"/>
      <c r="U100" s="10" t="n"/>
      <c r="V100" s="11">
        <f>IF(OR(H100="",T100=""),"",T100-H100)</f>
        <v/>
      </c>
      <c r="W100" s="12">
        <f>IF(A100="","",IF(AND(U100&lt;&gt;"Paid",TODAY()&gt;I100),"Yes","No"))</f>
        <v/>
      </c>
      <c r="X100" s="13" t="n"/>
    </row>
    <row r="101">
      <c r="A101" s="2" t="n"/>
      <c r="B101" s="2" t="n"/>
      <c r="C101" s="4">
        <f>IF(B101="","",IFERROR(VLOOKUP(B101,'Rates &amp; Lists'!$A$5:$E$13,2,FALSE),IFERROR(VLOOKUP(B101,'Rates &amp; Lists'!$A$5:$E$104,2,FALSE),"")))</f>
        <v/>
      </c>
      <c r="D101" s="4">
        <f>IF(B101="","",IFERROR(VLOOKUP(B101,'Rates &amp; Lists'!$A$5:$E$13,3,FALSE),IFERROR(VLOOKUP(B101,'Rates &amp; Lists'!$A$5:$E$104,3,FALSE),"")))</f>
        <v/>
      </c>
      <c r="E101" s="4">
        <f>IF(B101="","",IFERROR(VLOOKUP(B101,'Rates &amp; Lists'!$A$5:$E$13,4,FALSE),IFERROR(VLOOKUP(B101,'Rates &amp; Lists'!$A$5:$E$104,4,FALSE),"")))</f>
        <v/>
      </c>
      <c r="F101" s="5" t="n"/>
      <c r="G101" s="5" t="n"/>
      <c r="H101" s="5" t="n"/>
      <c r="I101" s="5" t="n"/>
      <c r="J101" s="6" t="n"/>
      <c r="K101" s="6" t="n"/>
      <c r="L101" s="7">
        <f>IF(OR(J101="",K101=""),"",K101-J101)</f>
        <v/>
      </c>
      <c r="M101" s="8" t="n"/>
      <c r="N101" s="8" t="n"/>
      <c r="O101" s="8" t="n"/>
      <c r="P101" s="8" t="n"/>
      <c r="Q101" s="9">
        <f>IF(COUNTA(M101:P101)=0,"",SUM(M101:P101))</f>
        <v/>
      </c>
      <c r="R101" s="9">
        <f>IF(Q101="","",Q101*'Rates &amp; Lists'!$H$2)</f>
        <v/>
      </c>
      <c r="S101" s="9">
        <f>IF(Q101="","",Q101+R101)</f>
        <v/>
      </c>
      <c r="T101" s="5" t="n"/>
      <c r="U101" s="10" t="n"/>
      <c r="V101" s="11">
        <f>IF(OR(H101="",T101=""),"",T101-H101)</f>
        <v/>
      </c>
      <c r="W101" s="12">
        <f>IF(A101="","",IF(AND(U101&lt;&gt;"Paid",TODAY()&gt;I101),"Yes","No"))</f>
        <v/>
      </c>
      <c r="X101" s="13" t="n"/>
    </row>
  </sheetData>
  <conditionalFormatting sqref="U2:U101">
    <cfRule type="expression" priority="1" dxfId="0" stopIfTrue="1">
      <formula>$U2="Paid"</formula>
    </cfRule>
    <cfRule type="expression" priority="2" dxfId="1" stopIfTrue="1">
      <formula>OR($U2="Overdue",$U2="Disputed")</formula>
    </cfRule>
  </conditionalFormatting>
  <conditionalFormatting sqref="W2:W101">
    <cfRule type="expression" priority="3" dxfId="1" stopIfTrue="1">
      <formula>$W2="Yes"</formula>
    </cfRule>
  </conditionalFormatting>
  <dataValidations count="1">
    <dataValidation sqref="U2:U101" showErrorMessage="1" showInputMessage="1" allowBlank="1" errorTitle="Payment status" error="Select a payment status from the approved list." type="list">
      <formula1>"Paid,Awaiting payment,Overdue,Disputed"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tabColor rgb="001E293B"/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18" customWidth="1" min="4" max="4"/>
    <col hidden="1" width="14" customWidth="1" min="5" max="5"/>
    <col hidden="1" width="14" customWidth="1" min="6" max="6"/>
    <col width="20" customWidth="1" min="7" max="7"/>
    <col width="14" customWidth="1" min="8" max="8"/>
    <col width="3" customWidth="1" min="9" max="9"/>
    <col width="3" customWidth="1" min="10" max="10"/>
    <col width="3" customWidth="1" min="11" max="11"/>
    <col width="3" customWidth="1" min="12" max="12"/>
  </cols>
  <sheetData>
    <row r="1" ht="28" customHeight="1">
      <c r="A1" s="14" t="inlineStr">
        <is>
          <t>Watercare Water Bill Tracker NZ</t>
        </is>
      </c>
    </row>
    <row r="2"/>
    <row r="3">
      <c r="A3" s="15" t="inlineStr">
        <is>
          <t>Reporting period</t>
        </is>
      </c>
      <c r="B3" s="16" t="inlineStr">
        <is>
          <t>2026 calendar year</t>
        </is>
      </c>
    </row>
    <row r="4"/>
    <row r="5">
      <c r="A5" s="17" t="inlineStr">
        <is>
          <t>Total bills</t>
        </is>
      </c>
      <c r="B5" s="18">
        <f>COUNTA('Bill Tracker'!$A$2:$A$101)</f>
        <v/>
      </c>
      <c r="D5" s="17" t="inlineStr">
        <is>
          <t>Total billed incl. GST</t>
        </is>
      </c>
      <c r="E5" s="19">
        <f>SUM('Bill Tracker'!$S$2:$S$101)</f>
        <v/>
      </c>
      <c r="G5" s="17" t="inlineStr">
        <is>
          <t>Average bill</t>
        </is>
      </c>
      <c r="H5" s="19">
        <f>IFERROR(AVERAGE('Bill Tracker'!$S$2:$S$101),0)</f>
        <v/>
      </c>
    </row>
    <row r="6"/>
    <row r="7">
      <c r="A7" s="17" t="inlineStr">
        <is>
          <t>Total water usage</t>
        </is>
      </c>
      <c r="B7" s="20">
        <f>SUM('Bill Tracker'!$L$2:$L$101)</f>
        <v/>
      </c>
      <c r="D7" s="17" t="inlineStr">
        <is>
          <t>Paid bills</t>
        </is>
      </c>
      <c r="E7" s="18">
        <f>COUNTIF('Bill Tracker'!$U$2:$U$101,"Paid")</f>
        <v/>
      </c>
      <c r="G7" s="17" t="inlineStr">
        <is>
          <t>Payment completion rate</t>
        </is>
      </c>
      <c r="H7" s="21">
        <f>IFERROR(COUNTIF('Bill Tracker'!$U$2:$U$101,"Paid")/COUNTA('Bill Tracker'!$A$2:$A$101),0)</f>
        <v/>
      </c>
    </row>
    <row r="8"/>
    <row r="9">
      <c r="A9" s="17" t="inlineStr">
        <is>
          <t>Overdue bills</t>
        </is>
      </c>
      <c r="B9" s="18">
        <f>COUNTIF('Bill Tracker'!$W$2:$W$101,"Yes")</f>
        <v/>
      </c>
      <c r="D9" s="17" t="inlineStr">
        <is>
          <t>Paid value</t>
        </is>
      </c>
      <c r="E9" s="19">
        <f>SUMIF('Bill Tracker'!$U$2:$U$101,"Paid",'Bill Tracker'!$S$2:$S$101)</f>
        <v/>
      </c>
    </row>
    <row r="10"/>
    <row r="11"/>
    <row r="12"/>
    <row r="13">
      <c r="A13" s="22" t="inlineStr">
        <is>
          <t>Month</t>
        </is>
      </c>
      <c r="B13" s="22" t="inlineStr">
        <is>
          <t>Total Usage (kL)</t>
        </is>
      </c>
      <c r="C13" s="22" t="inlineStr">
        <is>
          <t>Total Bills</t>
        </is>
      </c>
      <c r="D13" s="22" t="inlineStr">
        <is>
          <t>Total Billed</t>
        </is>
      </c>
      <c r="E13" s="22" t="inlineStr">
        <is>
          <t>Period Start</t>
        </is>
      </c>
      <c r="F13" s="22" t="inlineStr">
        <is>
          <t>Period End</t>
        </is>
      </c>
      <c r="G13" s="22" t="inlineStr">
        <is>
          <t>Payment Status</t>
        </is>
      </c>
      <c r="H13" s="22" t="inlineStr">
        <is>
          <t>Bills</t>
        </is>
      </c>
    </row>
    <row r="14">
      <c r="A14" s="23" t="inlineStr">
        <is>
          <t>January 2026</t>
        </is>
      </c>
      <c r="B14" s="24">
        <f>SUMIFS('Bill Tracker'!$L$2:$L$101,'Bill Tracker'!$H$2:$H$101,"&gt;="&amp;$E14,'Bill Tracker'!$H$2:$H$101,"&lt;="&amp;$F14)</f>
        <v/>
      </c>
      <c r="C14" s="25">
        <f>COUNTIFS('Bill Tracker'!$H$2:$H$101,"&gt;="&amp;$E14,'Bill Tracker'!$H$2:$H$101,"&lt;="&amp;$F14,'Bill Tracker'!$A$2:$A$101,"&lt;&gt;")</f>
        <v/>
      </c>
      <c r="D14" s="26">
        <f>SUMIFS('Bill Tracker'!$S$2:$S$101,'Bill Tracker'!$H$2:$H$101,"&gt;="&amp;$E14,'Bill Tracker'!$H$2:$H$101,"&lt;="&amp;$F14)</f>
        <v/>
      </c>
      <c r="E14" s="27" t="n">
        <v>46023</v>
      </c>
      <c r="F14" s="27" t="n">
        <v>46053</v>
      </c>
      <c r="G14" s="23" t="inlineStr">
        <is>
          <t>Paid</t>
        </is>
      </c>
      <c r="H14" s="28">
        <f>COUNTIF('Bill Tracker'!$U$2:$U$101,G14)</f>
        <v/>
      </c>
    </row>
    <row r="15">
      <c r="A15" s="29" t="inlineStr">
        <is>
          <t>February 2026</t>
        </is>
      </c>
      <c r="B15" s="30">
        <f>SUMIFS('Bill Tracker'!$L$2:$L$101,'Bill Tracker'!$H$2:$H$101,"&gt;="&amp;$E15,'Bill Tracker'!$H$2:$H$101,"&lt;="&amp;$F15)</f>
        <v/>
      </c>
      <c r="C15" s="31">
        <f>COUNTIFS('Bill Tracker'!$H$2:$H$101,"&gt;="&amp;$E15,'Bill Tracker'!$H$2:$H$101,"&lt;="&amp;$F15,'Bill Tracker'!$A$2:$A$101,"&lt;&gt;")</f>
        <v/>
      </c>
      <c r="D15" s="32">
        <f>SUMIFS('Bill Tracker'!$S$2:$S$101,'Bill Tracker'!$H$2:$H$101,"&gt;="&amp;$E15,'Bill Tracker'!$H$2:$H$101,"&lt;="&amp;$F15)</f>
        <v/>
      </c>
      <c r="E15" s="33" t="n">
        <v>46054</v>
      </c>
      <c r="F15" s="33" t="n">
        <v>46081</v>
      </c>
      <c r="G15" s="29" t="inlineStr">
        <is>
          <t>Awaiting payment</t>
        </is>
      </c>
      <c r="H15" s="34">
        <f>COUNTIF('Bill Tracker'!$U$2:$U$101,G15)</f>
        <v/>
      </c>
    </row>
    <row r="16">
      <c r="A16" s="23" t="inlineStr">
        <is>
          <t>March 2026</t>
        </is>
      </c>
      <c r="B16" s="24">
        <f>SUMIFS('Bill Tracker'!$L$2:$L$101,'Bill Tracker'!$H$2:$H$101,"&gt;="&amp;$E16,'Bill Tracker'!$H$2:$H$101,"&lt;="&amp;$F16)</f>
        <v/>
      </c>
      <c r="C16" s="25">
        <f>COUNTIFS('Bill Tracker'!$H$2:$H$101,"&gt;="&amp;$E16,'Bill Tracker'!$H$2:$H$101,"&lt;="&amp;$F16,'Bill Tracker'!$A$2:$A$101,"&lt;&gt;")</f>
        <v/>
      </c>
      <c r="D16" s="26">
        <f>SUMIFS('Bill Tracker'!$S$2:$S$101,'Bill Tracker'!$H$2:$H$101,"&gt;="&amp;$E16,'Bill Tracker'!$H$2:$H$101,"&lt;="&amp;$F16)</f>
        <v/>
      </c>
      <c r="E16" s="27" t="n">
        <v>46082</v>
      </c>
      <c r="F16" s="27" t="n">
        <v>46112</v>
      </c>
      <c r="G16" s="23" t="inlineStr">
        <is>
          <t>Overdue</t>
        </is>
      </c>
      <c r="H16" s="28">
        <f>COUNTIF('Bill Tracker'!$U$2:$U$101,G16)</f>
        <v/>
      </c>
    </row>
    <row r="17">
      <c r="A17" s="29" t="inlineStr">
        <is>
          <t>April 2026</t>
        </is>
      </c>
      <c r="B17" s="30">
        <f>SUMIFS('Bill Tracker'!$L$2:$L$101,'Bill Tracker'!$H$2:$H$101,"&gt;="&amp;$E17,'Bill Tracker'!$H$2:$H$101,"&lt;="&amp;$F17)</f>
        <v/>
      </c>
      <c r="C17" s="31">
        <f>COUNTIFS('Bill Tracker'!$H$2:$H$101,"&gt;="&amp;$E17,'Bill Tracker'!$H$2:$H$101,"&lt;="&amp;$F17,'Bill Tracker'!$A$2:$A$101,"&lt;&gt;")</f>
        <v/>
      </c>
      <c r="D17" s="32">
        <f>SUMIFS('Bill Tracker'!$S$2:$S$101,'Bill Tracker'!$H$2:$H$101,"&gt;="&amp;$E17,'Bill Tracker'!$H$2:$H$101,"&lt;="&amp;$F17)</f>
        <v/>
      </c>
      <c r="E17" s="33" t="n">
        <v>46113</v>
      </c>
      <c r="F17" s="33" t="n">
        <v>46142</v>
      </c>
      <c r="G17" s="29" t="inlineStr">
        <is>
          <t>Disputed</t>
        </is>
      </c>
      <c r="H17" s="34">
        <f>COUNTIF('Bill Tracker'!$U$2:$U$101,G17)</f>
        <v/>
      </c>
    </row>
    <row r="18">
      <c r="A18" s="23" t="inlineStr">
        <is>
          <t>May 2026</t>
        </is>
      </c>
      <c r="B18" s="24">
        <f>SUMIFS('Bill Tracker'!$L$2:$L$101,'Bill Tracker'!$H$2:$H$101,"&gt;="&amp;$E18,'Bill Tracker'!$H$2:$H$101,"&lt;="&amp;$F18)</f>
        <v/>
      </c>
      <c r="C18" s="25">
        <f>COUNTIFS('Bill Tracker'!$H$2:$H$101,"&gt;="&amp;$E18,'Bill Tracker'!$H$2:$H$101,"&lt;="&amp;$F18,'Bill Tracker'!$A$2:$A$101,"&lt;&gt;")</f>
        <v/>
      </c>
      <c r="D18" s="26">
        <f>SUMIFS('Bill Tracker'!$S$2:$S$101,'Bill Tracker'!$H$2:$H$101,"&gt;="&amp;$E18,'Bill Tracker'!$H$2:$H$101,"&lt;="&amp;$F18)</f>
        <v/>
      </c>
      <c r="E18" s="27" t="n">
        <v>46143</v>
      </c>
      <c r="F18" s="27" t="n">
        <v>46173</v>
      </c>
    </row>
    <row r="19">
      <c r="A19" s="29" t="inlineStr">
        <is>
          <t>June 2026</t>
        </is>
      </c>
      <c r="B19" s="30">
        <f>SUMIFS('Bill Tracker'!$L$2:$L$101,'Bill Tracker'!$H$2:$H$101,"&gt;="&amp;$E19,'Bill Tracker'!$H$2:$H$101,"&lt;="&amp;$F19)</f>
        <v/>
      </c>
      <c r="C19" s="31">
        <f>COUNTIFS('Bill Tracker'!$H$2:$H$101,"&gt;="&amp;$E19,'Bill Tracker'!$H$2:$H$101,"&lt;="&amp;$F19,'Bill Tracker'!$A$2:$A$101,"&lt;&gt;")</f>
        <v/>
      </c>
      <c r="D19" s="32">
        <f>SUMIFS('Bill Tracker'!$S$2:$S$101,'Bill Tracker'!$H$2:$H$101,"&gt;="&amp;$E19,'Bill Tracker'!$H$2:$H$101,"&lt;="&amp;$F19)</f>
        <v/>
      </c>
      <c r="E19" s="33" t="n">
        <v>46174</v>
      </c>
      <c r="F19" s="33" t="n">
        <v>46203</v>
      </c>
    </row>
    <row r="20">
      <c r="A20" s="23" t="inlineStr">
        <is>
          <t>July 2026</t>
        </is>
      </c>
      <c r="B20" s="24">
        <f>SUMIFS('Bill Tracker'!$L$2:$L$101,'Bill Tracker'!$H$2:$H$101,"&gt;="&amp;$E20,'Bill Tracker'!$H$2:$H$101,"&lt;="&amp;$F20)</f>
        <v/>
      </c>
      <c r="C20" s="25">
        <f>COUNTIFS('Bill Tracker'!$H$2:$H$101,"&gt;="&amp;$E20,'Bill Tracker'!$H$2:$H$101,"&lt;="&amp;$F20,'Bill Tracker'!$A$2:$A$101,"&lt;&gt;")</f>
        <v/>
      </c>
      <c r="D20" s="26">
        <f>SUMIFS('Bill Tracker'!$S$2:$S$101,'Bill Tracker'!$H$2:$H$101,"&gt;="&amp;$E20,'Bill Tracker'!$H$2:$H$101,"&lt;="&amp;$F20)</f>
        <v/>
      </c>
      <c r="E20" s="27" t="n">
        <v>46204</v>
      </c>
      <c r="F20" s="27" t="n">
        <v>46234</v>
      </c>
    </row>
    <row r="21">
      <c r="A21" s="29" t="inlineStr">
        <is>
          <t>August 2026</t>
        </is>
      </c>
      <c r="B21" s="30">
        <f>SUMIFS('Bill Tracker'!$L$2:$L$101,'Bill Tracker'!$H$2:$H$101,"&gt;="&amp;$E21,'Bill Tracker'!$H$2:$H$101,"&lt;="&amp;$F21)</f>
        <v/>
      </c>
      <c r="C21" s="31">
        <f>COUNTIFS('Bill Tracker'!$H$2:$H$101,"&gt;="&amp;$E21,'Bill Tracker'!$H$2:$H$101,"&lt;="&amp;$F21,'Bill Tracker'!$A$2:$A$101,"&lt;&gt;")</f>
        <v/>
      </c>
      <c r="D21" s="32">
        <f>SUMIFS('Bill Tracker'!$S$2:$S$101,'Bill Tracker'!$H$2:$H$101,"&gt;="&amp;$E21,'Bill Tracker'!$H$2:$H$101,"&lt;="&amp;$F21)</f>
        <v/>
      </c>
      <c r="E21" s="33" t="n">
        <v>46235</v>
      </c>
      <c r="F21" s="33" t="n">
        <v>46265</v>
      </c>
    </row>
    <row r="22">
      <c r="A22" s="23" t="inlineStr">
        <is>
          <t>September 2026</t>
        </is>
      </c>
      <c r="B22" s="24">
        <f>SUMIFS('Bill Tracker'!$L$2:$L$101,'Bill Tracker'!$H$2:$H$101,"&gt;="&amp;$E22,'Bill Tracker'!$H$2:$H$101,"&lt;="&amp;$F22)</f>
        <v/>
      </c>
      <c r="C22" s="25">
        <f>COUNTIFS('Bill Tracker'!$H$2:$H$101,"&gt;="&amp;$E22,'Bill Tracker'!$H$2:$H$101,"&lt;="&amp;$F22,'Bill Tracker'!$A$2:$A$101,"&lt;&gt;")</f>
        <v/>
      </c>
      <c r="D22" s="26">
        <f>SUMIFS('Bill Tracker'!$S$2:$S$101,'Bill Tracker'!$H$2:$H$101,"&gt;="&amp;$E22,'Bill Tracker'!$H$2:$H$101,"&lt;="&amp;$F22)</f>
        <v/>
      </c>
      <c r="E22" s="27" t="n">
        <v>46266</v>
      </c>
      <c r="F22" s="27" t="n">
        <v>46295</v>
      </c>
    </row>
    <row r="23">
      <c r="A23" s="29" t="inlineStr">
        <is>
          <t>October 2026</t>
        </is>
      </c>
      <c r="B23" s="30">
        <f>SUMIFS('Bill Tracker'!$L$2:$L$101,'Bill Tracker'!$H$2:$H$101,"&gt;="&amp;$E23,'Bill Tracker'!$H$2:$H$101,"&lt;="&amp;$F23)</f>
        <v/>
      </c>
      <c r="C23" s="31">
        <f>COUNTIFS('Bill Tracker'!$H$2:$H$101,"&gt;="&amp;$E23,'Bill Tracker'!$H$2:$H$101,"&lt;="&amp;$F23,'Bill Tracker'!$A$2:$A$101,"&lt;&gt;")</f>
        <v/>
      </c>
      <c r="D23" s="32">
        <f>SUMIFS('Bill Tracker'!$S$2:$S$101,'Bill Tracker'!$H$2:$H$101,"&gt;="&amp;$E23,'Bill Tracker'!$H$2:$H$101,"&lt;="&amp;$F23)</f>
        <v/>
      </c>
      <c r="E23" s="33" t="n">
        <v>46296</v>
      </c>
      <c r="F23" s="33" t="n">
        <v>46326</v>
      </c>
    </row>
    <row r="24">
      <c r="A24" s="23" t="inlineStr">
        <is>
          <t>November 2026</t>
        </is>
      </c>
      <c r="B24" s="24">
        <f>SUMIFS('Bill Tracker'!$L$2:$L$101,'Bill Tracker'!$H$2:$H$101,"&gt;="&amp;$E24,'Bill Tracker'!$H$2:$H$101,"&lt;="&amp;$F24)</f>
        <v/>
      </c>
      <c r="C24" s="25">
        <f>COUNTIFS('Bill Tracker'!$H$2:$H$101,"&gt;="&amp;$E24,'Bill Tracker'!$H$2:$H$101,"&lt;="&amp;$F24,'Bill Tracker'!$A$2:$A$101,"&lt;&gt;")</f>
        <v/>
      </c>
      <c r="D24" s="26">
        <f>SUMIFS('Bill Tracker'!$S$2:$S$101,'Bill Tracker'!$H$2:$H$101,"&gt;="&amp;$E24,'Bill Tracker'!$H$2:$H$101,"&lt;="&amp;$F24)</f>
        <v/>
      </c>
      <c r="E24" s="27" t="n">
        <v>46327</v>
      </c>
      <c r="F24" s="27" t="n">
        <v>46356</v>
      </c>
    </row>
    <row r="25">
      <c r="A25" s="29" t="inlineStr">
        <is>
          <t>December 2026</t>
        </is>
      </c>
      <c r="B25" s="30">
        <f>SUMIFS('Bill Tracker'!$L$2:$L$101,'Bill Tracker'!$H$2:$H$101,"&gt;="&amp;$E25,'Bill Tracker'!$H$2:$H$101,"&lt;="&amp;$F25)</f>
        <v/>
      </c>
      <c r="C25" s="31">
        <f>COUNTIFS('Bill Tracker'!$H$2:$H$101,"&gt;="&amp;$E25,'Bill Tracker'!$H$2:$H$101,"&lt;="&amp;$F25,'Bill Tracker'!$A$2:$A$101,"&lt;&gt;")</f>
        <v/>
      </c>
      <c r="D25" s="32">
        <f>SUMIFS('Bill Tracker'!$S$2:$S$101,'Bill Tracker'!$H$2:$H$101,"&gt;="&amp;$E25,'Bill Tracker'!$H$2:$H$101,"&lt;="&amp;$F25)</f>
        <v/>
      </c>
      <c r="E25" s="33" t="n">
        <v>46357</v>
      </c>
      <c r="F25" s="33" t="n">
        <v>46387</v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0843D"/>
    <outlinePr summaryBelow="1" summaryRight="1"/>
    <pageSetUpPr/>
  </sheetPr>
  <dimension ref="A1:I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9" customWidth="1" min="2" max="2"/>
    <col width="17" customWidth="1" min="3" max="3"/>
    <col width="17" customWidth="1" min="4" max="4"/>
    <col width="19" customWidth="1" min="5" max="5"/>
    <col width="4" customWidth="1" min="6" max="6"/>
    <col width="54" customWidth="1" min="7" max="7"/>
    <col width="14" customWidth="1" min="8" max="8"/>
  </cols>
  <sheetData>
    <row r="1" ht="28" customHeight="1">
      <c r="A1" s="14" t="inlineStr">
        <is>
          <t>Watercare Account Reference, Rates and Lists</t>
        </is>
      </c>
    </row>
    <row r="2">
      <c r="G2" s="17" t="inlineStr">
        <is>
          <t>GST Rate</t>
        </is>
      </c>
      <c r="H2" s="35" t="n">
        <v>0.15</v>
      </c>
    </row>
    <row r="3"/>
    <row r="4">
      <c r="A4" s="22" t="inlineStr">
        <is>
          <t>Watercare Account No.</t>
        </is>
      </c>
      <c r="B4" s="22" t="inlineStr">
        <is>
          <t>Property Name</t>
        </is>
      </c>
      <c r="C4" s="22" t="inlineStr">
        <is>
          <t>Suburb</t>
        </is>
      </c>
      <c r="D4" s="22" t="inlineStr">
        <is>
          <t>Property Type</t>
        </is>
      </c>
      <c r="E4" s="22" t="inlineStr">
        <is>
          <t>Wastewater Factor</t>
        </is>
      </c>
      <c r="G4" s="17" t="inlineStr">
        <is>
          <t>Payment Status</t>
        </is>
      </c>
    </row>
    <row r="5">
      <c r="A5" s="3" t="inlineStr">
        <is>
          <t>WC-100215</t>
        </is>
      </c>
      <c r="B5" s="2" t="inlineStr">
        <is>
          <t>Aroha Ngata Residence</t>
        </is>
      </c>
      <c r="C5" s="2" t="inlineStr">
        <is>
          <t>Auckland</t>
        </is>
      </c>
      <c r="D5" s="2" t="inlineStr">
        <is>
          <t>Residential</t>
        </is>
      </c>
      <c r="E5" s="36" t="n">
        <v>0.8</v>
      </c>
      <c r="G5" s="29" t="inlineStr">
        <is>
          <t>Paid</t>
        </is>
      </c>
    </row>
    <row r="6">
      <c r="A6" s="3" t="inlineStr">
        <is>
          <t>WC-100462</t>
        </is>
      </c>
      <c r="B6" s="2" t="inlineStr">
        <is>
          <t>Liam Thompson Family Home</t>
        </is>
      </c>
      <c r="C6" s="2" t="inlineStr">
        <is>
          <t>Manukau</t>
        </is>
      </c>
      <c r="D6" s="2" t="inlineStr">
        <is>
          <t>Residential</t>
        </is>
      </c>
      <c r="E6" s="36" t="n">
        <v>0.82</v>
      </c>
      <c r="G6" s="29" t="inlineStr">
        <is>
          <t>Awaiting payment</t>
        </is>
      </c>
    </row>
    <row r="7">
      <c r="A7" s="3" t="inlineStr">
        <is>
          <t>WC-100781</t>
        </is>
      </c>
      <c r="B7" s="2" t="inlineStr">
        <is>
          <t>Charlotte Wilson Townhouse</t>
        </is>
      </c>
      <c r="C7" s="2" t="inlineStr">
        <is>
          <t>Henderson</t>
        </is>
      </c>
      <c r="D7" s="2" t="inlineStr">
        <is>
          <t>Townhouse</t>
        </is>
      </c>
      <c r="E7" s="36" t="n">
        <v>0.8</v>
      </c>
      <c r="G7" s="29" t="inlineStr">
        <is>
          <t>Overdue</t>
        </is>
      </c>
    </row>
    <row r="8">
      <c r="A8" s="3" t="inlineStr">
        <is>
          <t>WC-101034</t>
        </is>
      </c>
      <c r="B8" s="2" t="inlineStr">
        <is>
          <t>Manaia Te Rangi Home</t>
        </is>
      </c>
      <c r="C8" s="2" t="inlineStr">
        <is>
          <t>Albany</t>
        </is>
      </c>
      <c r="D8" s="2" t="inlineStr">
        <is>
          <t>Residential</t>
        </is>
      </c>
      <c r="E8" s="36" t="n">
        <v>0.82</v>
      </c>
      <c r="G8" s="29" t="inlineStr">
        <is>
          <t>Disputed</t>
        </is>
      </c>
    </row>
    <row r="9">
      <c r="A9" s="3" t="inlineStr">
        <is>
          <t>WC-101288</t>
        </is>
      </c>
      <c r="B9" s="2" t="inlineStr">
        <is>
          <t>Sophie Patel Apartment</t>
        </is>
      </c>
      <c r="C9" s="2" t="inlineStr">
        <is>
          <t>Newmarket</t>
        </is>
      </c>
      <c r="D9" s="2" t="inlineStr">
        <is>
          <t>Apartment</t>
        </is>
      </c>
      <c r="E9" s="36" t="n">
        <v>0.78</v>
      </c>
    </row>
    <row r="10">
      <c r="A10" s="3" t="inlineStr">
        <is>
          <t>WC-101546</t>
        </is>
      </c>
      <c r="B10" s="2" t="inlineStr">
        <is>
          <t>Hemi Walker Residence</t>
        </is>
      </c>
      <c r="C10" s="2" t="inlineStr">
        <is>
          <t>Onehunga</t>
        </is>
      </c>
      <c r="D10" s="2" t="inlineStr">
        <is>
          <t>Residential</t>
        </is>
      </c>
      <c r="E10" s="36" t="n">
        <v>0.8</v>
      </c>
    </row>
    <row r="11">
      <c r="A11" s="3" t="inlineStr">
        <is>
          <t>WC-101809</t>
        </is>
      </c>
      <c r="B11" s="2" t="inlineStr">
        <is>
          <t>Olivia Chen Family Home</t>
        </is>
      </c>
      <c r="C11" s="2" t="inlineStr">
        <is>
          <t>Howick</t>
        </is>
      </c>
      <c r="D11" s="2" t="inlineStr">
        <is>
          <t>Residential</t>
        </is>
      </c>
      <c r="E11" s="36" t="n">
        <v>0.8100000000000001</v>
      </c>
      <c r="G11" s="17" t="inlineStr">
        <is>
          <t>Guidance</t>
        </is>
      </c>
    </row>
    <row r="12">
      <c r="A12" s="3" t="inlineStr">
        <is>
          <t>WC-102067</t>
        </is>
      </c>
      <c r="B12" s="2" t="inlineStr">
        <is>
          <t>Tama Roberts Residence</t>
        </is>
      </c>
      <c r="C12" s="2" t="inlineStr">
        <is>
          <t>Mt Roskill</t>
        </is>
      </c>
      <c r="D12" s="2" t="inlineStr">
        <is>
          <t>Residential</t>
        </is>
      </c>
      <c r="E12" s="36" t="n">
        <v>0.8</v>
      </c>
      <c r="G12" s="37" t="inlineStr">
        <is>
          <t>Enter charges exactly as shown on the official Watercare invoice.</t>
        </is>
      </c>
    </row>
    <row r="13">
      <c r="A13" s="3" t="inlineStr">
        <is>
          <t>WC-102314</t>
        </is>
      </c>
      <c r="B13" s="2" t="inlineStr">
        <is>
          <t>Emma Fraser Apartment</t>
        </is>
      </c>
      <c r="C13" s="2" t="inlineStr">
        <is>
          <t>Takapuna</t>
        </is>
      </c>
      <c r="D13" s="2" t="inlineStr">
        <is>
          <t>Apartment</t>
        </is>
      </c>
      <c r="E13" s="36" t="n">
        <v>0.78</v>
      </c>
      <c r="G13" s="37" t="inlineStr">
        <is>
          <t>Check GST treatment with an accountant where applicable.</t>
        </is>
      </c>
    </row>
    <row r="14">
      <c r="A14" s="2" t="n"/>
      <c r="B14" s="2" t="n"/>
      <c r="C14" s="2" t="n"/>
      <c r="D14" s="2" t="n"/>
      <c r="E14" s="38" t="n"/>
    </row>
    <row r="15">
      <c r="A15" s="2" t="n"/>
      <c r="B15" s="2" t="n"/>
      <c r="C15" s="2" t="n"/>
      <c r="D15" s="2" t="n"/>
      <c r="E15" s="38" t="n"/>
    </row>
    <row r="16">
      <c r="A16" s="2" t="n"/>
      <c r="B16" s="2" t="n"/>
      <c r="C16" s="2" t="n"/>
      <c r="D16" s="2" t="n"/>
      <c r="E16" s="38" t="n"/>
    </row>
    <row r="17">
      <c r="A17" s="2" t="n"/>
      <c r="B17" s="2" t="n"/>
      <c r="C17" s="2" t="n"/>
      <c r="D17" s="2" t="n"/>
      <c r="E17" s="38" t="n"/>
    </row>
    <row r="18">
      <c r="A18" s="2" t="n"/>
      <c r="B18" s="2" t="n"/>
      <c r="C18" s="2" t="n"/>
      <c r="D18" s="2" t="n"/>
      <c r="E18" s="38" t="n"/>
    </row>
    <row r="19">
      <c r="A19" s="2" t="n"/>
      <c r="B19" s="2" t="n"/>
      <c r="C19" s="2" t="n"/>
      <c r="D19" s="2" t="n"/>
      <c r="E19" s="38" t="n"/>
    </row>
    <row r="20">
      <c r="A20" s="2" t="n"/>
      <c r="B20" s="2" t="n"/>
      <c r="C20" s="2" t="n"/>
      <c r="D20" s="2" t="n"/>
      <c r="E20" s="38" t="n"/>
    </row>
    <row r="21">
      <c r="A21" s="2" t="n"/>
      <c r="B21" s="2" t="n"/>
      <c r="C21" s="2" t="n"/>
      <c r="D21" s="2" t="n"/>
      <c r="E21" s="38" t="n"/>
    </row>
    <row r="22">
      <c r="A22" s="2" t="n"/>
      <c r="B22" s="2" t="n"/>
      <c r="C22" s="2" t="n"/>
      <c r="D22" s="2" t="n"/>
      <c r="E22" s="38" t="n"/>
    </row>
    <row r="23">
      <c r="A23" s="2" t="n"/>
      <c r="B23" s="2" t="n"/>
      <c r="C23" s="2" t="n"/>
      <c r="D23" s="2" t="n"/>
      <c r="E23" s="38" t="n"/>
    </row>
    <row r="24">
      <c r="A24" s="2" t="n"/>
      <c r="B24" s="2" t="n"/>
      <c r="C24" s="2" t="n"/>
      <c r="D24" s="2" t="n"/>
      <c r="E24" s="38" t="n"/>
    </row>
    <row r="25">
      <c r="A25" s="2" t="n"/>
      <c r="B25" s="2" t="n"/>
      <c r="C25" s="2" t="n"/>
      <c r="D25" s="2" t="n"/>
      <c r="E25" s="38" t="n"/>
    </row>
    <row r="26">
      <c r="A26" s="2" t="n"/>
      <c r="B26" s="2" t="n"/>
      <c r="C26" s="2" t="n"/>
      <c r="D26" s="2" t="n"/>
      <c r="E26" s="38" t="n"/>
    </row>
    <row r="27">
      <c r="A27" s="2" t="n"/>
      <c r="B27" s="2" t="n"/>
      <c r="C27" s="2" t="n"/>
      <c r="D27" s="2" t="n"/>
      <c r="E27" s="38" t="n"/>
    </row>
    <row r="28">
      <c r="A28" s="2" t="n"/>
      <c r="B28" s="2" t="n"/>
      <c r="C28" s="2" t="n"/>
      <c r="D28" s="2" t="n"/>
      <c r="E28" s="38" t="n"/>
    </row>
    <row r="29">
      <c r="A29" s="2" t="n"/>
      <c r="B29" s="2" t="n"/>
      <c r="C29" s="2" t="n"/>
      <c r="D29" s="2" t="n"/>
      <c r="E29" s="38" t="n"/>
    </row>
    <row r="30">
      <c r="A30" s="2" t="n"/>
      <c r="B30" s="2" t="n"/>
      <c r="C30" s="2" t="n"/>
      <c r="D30" s="2" t="n"/>
      <c r="E30" s="38" t="n"/>
    </row>
    <row r="31">
      <c r="A31" s="2" t="n"/>
      <c r="B31" s="2" t="n"/>
      <c r="C31" s="2" t="n"/>
      <c r="D31" s="2" t="n"/>
      <c r="E31" s="38" t="n"/>
    </row>
    <row r="32">
      <c r="A32" s="2" t="n"/>
      <c r="B32" s="2" t="n"/>
      <c r="C32" s="2" t="n"/>
      <c r="D32" s="2" t="n"/>
      <c r="E32" s="38" t="n"/>
    </row>
    <row r="33">
      <c r="A33" s="2" t="n"/>
      <c r="B33" s="2" t="n"/>
      <c r="C33" s="2" t="n"/>
      <c r="D33" s="2" t="n"/>
      <c r="E33" s="38" t="n"/>
    </row>
    <row r="34">
      <c r="A34" s="2" t="n"/>
      <c r="B34" s="2" t="n"/>
      <c r="C34" s="2" t="n"/>
      <c r="D34" s="2" t="n"/>
      <c r="E34" s="38" t="n"/>
    </row>
    <row r="35">
      <c r="A35" s="2" t="n"/>
      <c r="B35" s="2" t="n"/>
      <c r="C35" s="2" t="n"/>
      <c r="D35" s="2" t="n"/>
      <c r="E35" s="38" t="n"/>
    </row>
    <row r="36">
      <c r="A36" s="2" t="n"/>
      <c r="B36" s="2" t="n"/>
      <c r="C36" s="2" t="n"/>
      <c r="D36" s="2" t="n"/>
      <c r="E36" s="38" t="n"/>
    </row>
    <row r="37">
      <c r="A37" s="2" t="n"/>
      <c r="B37" s="2" t="n"/>
      <c r="C37" s="2" t="n"/>
      <c r="D37" s="2" t="n"/>
      <c r="E37" s="38" t="n"/>
    </row>
    <row r="38">
      <c r="A38" s="2" t="n"/>
      <c r="B38" s="2" t="n"/>
      <c r="C38" s="2" t="n"/>
      <c r="D38" s="2" t="n"/>
      <c r="E38" s="38" t="n"/>
    </row>
    <row r="39">
      <c r="A39" s="2" t="n"/>
      <c r="B39" s="2" t="n"/>
      <c r="C39" s="2" t="n"/>
      <c r="D39" s="2" t="n"/>
      <c r="E39" s="38" t="n"/>
    </row>
    <row r="40">
      <c r="A40" s="2" t="n"/>
      <c r="B40" s="2" t="n"/>
      <c r="C40" s="2" t="n"/>
      <c r="D40" s="2" t="n"/>
      <c r="E40" s="38" t="n"/>
    </row>
    <row r="41">
      <c r="A41" s="2" t="n"/>
      <c r="B41" s="2" t="n"/>
      <c r="C41" s="2" t="n"/>
      <c r="D41" s="2" t="n"/>
      <c r="E41" s="38" t="n"/>
    </row>
    <row r="42">
      <c r="A42" s="2" t="n"/>
      <c r="B42" s="2" t="n"/>
      <c r="C42" s="2" t="n"/>
      <c r="D42" s="2" t="n"/>
      <c r="E42" s="38" t="n"/>
    </row>
    <row r="43">
      <c r="A43" s="2" t="n"/>
      <c r="B43" s="2" t="n"/>
      <c r="C43" s="2" t="n"/>
      <c r="D43" s="2" t="n"/>
      <c r="E43" s="38" t="n"/>
    </row>
    <row r="44">
      <c r="A44" s="2" t="n"/>
      <c r="B44" s="2" t="n"/>
      <c r="C44" s="2" t="n"/>
      <c r="D44" s="2" t="n"/>
      <c r="E44" s="38" t="n"/>
    </row>
    <row r="45">
      <c r="A45" s="2" t="n"/>
      <c r="B45" s="2" t="n"/>
      <c r="C45" s="2" t="n"/>
      <c r="D45" s="2" t="n"/>
      <c r="E45" s="38" t="n"/>
    </row>
    <row r="46">
      <c r="A46" s="2" t="n"/>
      <c r="B46" s="2" t="n"/>
      <c r="C46" s="2" t="n"/>
      <c r="D46" s="2" t="n"/>
      <c r="E46" s="38" t="n"/>
    </row>
    <row r="47">
      <c r="A47" s="2" t="n"/>
      <c r="B47" s="2" t="n"/>
      <c r="C47" s="2" t="n"/>
      <c r="D47" s="2" t="n"/>
      <c r="E47" s="38" t="n"/>
    </row>
    <row r="48">
      <c r="A48" s="2" t="n"/>
      <c r="B48" s="2" t="n"/>
      <c r="C48" s="2" t="n"/>
      <c r="D48" s="2" t="n"/>
      <c r="E48" s="38" t="n"/>
    </row>
    <row r="49">
      <c r="A49" s="2" t="n"/>
      <c r="B49" s="2" t="n"/>
      <c r="C49" s="2" t="n"/>
      <c r="D49" s="2" t="n"/>
      <c r="E49" s="38" t="n"/>
    </row>
    <row r="50">
      <c r="A50" s="2" t="n"/>
      <c r="B50" s="2" t="n"/>
      <c r="C50" s="2" t="n"/>
      <c r="D50" s="2" t="n"/>
      <c r="E50" s="38" t="n"/>
    </row>
    <row r="51">
      <c r="A51" s="2" t="n"/>
      <c r="B51" s="2" t="n"/>
      <c r="C51" s="2" t="n"/>
      <c r="D51" s="2" t="n"/>
      <c r="E51" s="38" t="n"/>
    </row>
    <row r="52">
      <c r="A52" s="2" t="n"/>
      <c r="B52" s="2" t="n"/>
      <c r="C52" s="2" t="n"/>
      <c r="D52" s="2" t="n"/>
      <c r="E52" s="38" t="n"/>
    </row>
    <row r="53">
      <c r="A53" s="2" t="n"/>
      <c r="B53" s="2" t="n"/>
      <c r="C53" s="2" t="n"/>
      <c r="D53" s="2" t="n"/>
      <c r="E53" s="38" t="n"/>
    </row>
    <row r="54">
      <c r="A54" s="2" t="n"/>
      <c r="B54" s="2" t="n"/>
      <c r="C54" s="2" t="n"/>
      <c r="D54" s="2" t="n"/>
      <c r="E54" s="38" t="n"/>
    </row>
    <row r="55">
      <c r="A55" s="2" t="n"/>
      <c r="B55" s="2" t="n"/>
      <c r="C55" s="2" t="n"/>
      <c r="D55" s="2" t="n"/>
      <c r="E55" s="38" t="n"/>
    </row>
    <row r="56">
      <c r="A56" s="2" t="n"/>
      <c r="B56" s="2" t="n"/>
      <c r="C56" s="2" t="n"/>
      <c r="D56" s="2" t="n"/>
      <c r="E56" s="38" t="n"/>
    </row>
    <row r="57">
      <c r="A57" s="2" t="n"/>
      <c r="B57" s="2" t="n"/>
      <c r="C57" s="2" t="n"/>
      <c r="D57" s="2" t="n"/>
      <c r="E57" s="38" t="n"/>
    </row>
    <row r="58">
      <c r="A58" s="2" t="n"/>
      <c r="B58" s="2" t="n"/>
      <c r="C58" s="2" t="n"/>
      <c r="D58" s="2" t="n"/>
      <c r="E58" s="38" t="n"/>
    </row>
    <row r="59">
      <c r="A59" s="2" t="n"/>
      <c r="B59" s="2" t="n"/>
      <c r="C59" s="2" t="n"/>
      <c r="D59" s="2" t="n"/>
      <c r="E59" s="38" t="n"/>
    </row>
    <row r="60">
      <c r="A60" s="2" t="n"/>
      <c r="B60" s="2" t="n"/>
      <c r="C60" s="2" t="n"/>
      <c r="D60" s="2" t="n"/>
      <c r="E60" s="38" t="n"/>
    </row>
    <row r="61">
      <c r="A61" s="2" t="n"/>
      <c r="B61" s="2" t="n"/>
      <c r="C61" s="2" t="n"/>
      <c r="D61" s="2" t="n"/>
      <c r="E61" s="38" t="n"/>
    </row>
    <row r="62">
      <c r="A62" s="2" t="n"/>
      <c r="B62" s="2" t="n"/>
      <c r="C62" s="2" t="n"/>
      <c r="D62" s="2" t="n"/>
      <c r="E62" s="38" t="n"/>
    </row>
    <row r="63">
      <c r="A63" s="2" t="n"/>
      <c r="B63" s="2" t="n"/>
      <c r="C63" s="2" t="n"/>
      <c r="D63" s="2" t="n"/>
      <c r="E63" s="38" t="n"/>
    </row>
    <row r="64">
      <c r="A64" s="2" t="n"/>
      <c r="B64" s="2" t="n"/>
      <c r="C64" s="2" t="n"/>
      <c r="D64" s="2" t="n"/>
      <c r="E64" s="38" t="n"/>
    </row>
    <row r="65">
      <c r="A65" s="2" t="n"/>
      <c r="B65" s="2" t="n"/>
      <c r="C65" s="2" t="n"/>
      <c r="D65" s="2" t="n"/>
      <c r="E65" s="38" t="n"/>
    </row>
    <row r="66">
      <c r="A66" s="2" t="n"/>
      <c r="B66" s="2" t="n"/>
      <c r="C66" s="2" t="n"/>
      <c r="D66" s="2" t="n"/>
      <c r="E66" s="38" t="n"/>
    </row>
    <row r="67">
      <c r="A67" s="2" t="n"/>
      <c r="B67" s="2" t="n"/>
      <c r="C67" s="2" t="n"/>
      <c r="D67" s="2" t="n"/>
      <c r="E67" s="38" t="n"/>
    </row>
    <row r="68">
      <c r="A68" s="2" t="n"/>
      <c r="B68" s="2" t="n"/>
      <c r="C68" s="2" t="n"/>
      <c r="D68" s="2" t="n"/>
      <c r="E68" s="38" t="n"/>
    </row>
    <row r="69">
      <c r="A69" s="2" t="n"/>
      <c r="B69" s="2" t="n"/>
      <c r="C69" s="2" t="n"/>
      <c r="D69" s="2" t="n"/>
      <c r="E69" s="38" t="n"/>
    </row>
    <row r="70">
      <c r="A70" s="2" t="n"/>
      <c r="B70" s="2" t="n"/>
      <c r="C70" s="2" t="n"/>
      <c r="D70" s="2" t="n"/>
      <c r="E70" s="38" t="n"/>
    </row>
    <row r="71">
      <c r="A71" s="2" t="n"/>
      <c r="B71" s="2" t="n"/>
      <c r="C71" s="2" t="n"/>
      <c r="D71" s="2" t="n"/>
      <c r="E71" s="38" t="n"/>
    </row>
    <row r="72">
      <c r="A72" s="2" t="n"/>
      <c r="B72" s="2" t="n"/>
      <c r="C72" s="2" t="n"/>
      <c r="D72" s="2" t="n"/>
      <c r="E72" s="38" t="n"/>
    </row>
    <row r="73">
      <c r="A73" s="2" t="n"/>
      <c r="B73" s="2" t="n"/>
      <c r="C73" s="2" t="n"/>
      <c r="D73" s="2" t="n"/>
      <c r="E73" s="38" t="n"/>
    </row>
    <row r="74">
      <c r="A74" s="2" t="n"/>
      <c r="B74" s="2" t="n"/>
      <c r="C74" s="2" t="n"/>
      <c r="D74" s="2" t="n"/>
      <c r="E74" s="38" t="n"/>
    </row>
    <row r="75">
      <c r="A75" s="2" t="n"/>
      <c r="B75" s="2" t="n"/>
      <c r="C75" s="2" t="n"/>
      <c r="D75" s="2" t="n"/>
      <c r="E75" s="38" t="n"/>
    </row>
    <row r="76">
      <c r="A76" s="2" t="n"/>
      <c r="B76" s="2" t="n"/>
      <c r="C76" s="2" t="n"/>
      <c r="D76" s="2" t="n"/>
      <c r="E76" s="38" t="n"/>
    </row>
    <row r="77">
      <c r="A77" s="2" t="n"/>
      <c r="B77" s="2" t="n"/>
      <c r="C77" s="2" t="n"/>
      <c r="D77" s="2" t="n"/>
      <c r="E77" s="38" t="n"/>
    </row>
    <row r="78">
      <c r="A78" s="2" t="n"/>
      <c r="B78" s="2" t="n"/>
      <c r="C78" s="2" t="n"/>
      <c r="D78" s="2" t="n"/>
      <c r="E78" s="38" t="n"/>
    </row>
    <row r="79">
      <c r="A79" s="2" t="n"/>
      <c r="B79" s="2" t="n"/>
      <c r="C79" s="2" t="n"/>
      <c r="D79" s="2" t="n"/>
      <c r="E79" s="38" t="n"/>
    </row>
    <row r="80">
      <c r="A80" s="2" t="n"/>
      <c r="B80" s="2" t="n"/>
      <c r="C80" s="2" t="n"/>
      <c r="D80" s="2" t="n"/>
      <c r="E80" s="38" t="n"/>
    </row>
    <row r="81">
      <c r="A81" s="2" t="n"/>
      <c r="B81" s="2" t="n"/>
      <c r="C81" s="2" t="n"/>
      <c r="D81" s="2" t="n"/>
      <c r="E81" s="38" t="n"/>
    </row>
    <row r="82">
      <c r="A82" s="2" t="n"/>
      <c r="B82" s="2" t="n"/>
      <c r="C82" s="2" t="n"/>
      <c r="D82" s="2" t="n"/>
      <c r="E82" s="38" t="n"/>
    </row>
    <row r="83">
      <c r="A83" s="2" t="n"/>
      <c r="B83" s="2" t="n"/>
      <c r="C83" s="2" t="n"/>
      <c r="D83" s="2" t="n"/>
      <c r="E83" s="38" t="n"/>
    </row>
    <row r="84">
      <c r="A84" s="2" t="n"/>
      <c r="B84" s="2" t="n"/>
      <c r="C84" s="2" t="n"/>
      <c r="D84" s="2" t="n"/>
      <c r="E84" s="38" t="n"/>
    </row>
    <row r="85">
      <c r="A85" s="2" t="n"/>
      <c r="B85" s="2" t="n"/>
      <c r="C85" s="2" t="n"/>
      <c r="D85" s="2" t="n"/>
      <c r="E85" s="38" t="n"/>
    </row>
    <row r="86">
      <c r="A86" s="2" t="n"/>
      <c r="B86" s="2" t="n"/>
      <c r="C86" s="2" t="n"/>
      <c r="D86" s="2" t="n"/>
      <c r="E86" s="38" t="n"/>
    </row>
    <row r="87">
      <c r="A87" s="2" t="n"/>
      <c r="B87" s="2" t="n"/>
      <c r="C87" s="2" t="n"/>
      <c r="D87" s="2" t="n"/>
      <c r="E87" s="38" t="n"/>
    </row>
    <row r="88">
      <c r="A88" s="2" t="n"/>
      <c r="B88" s="2" t="n"/>
      <c r="C88" s="2" t="n"/>
      <c r="D88" s="2" t="n"/>
      <c r="E88" s="38" t="n"/>
    </row>
    <row r="89">
      <c r="A89" s="2" t="n"/>
      <c r="B89" s="2" t="n"/>
      <c r="C89" s="2" t="n"/>
      <c r="D89" s="2" t="n"/>
      <c r="E89" s="38" t="n"/>
    </row>
    <row r="90">
      <c r="A90" s="2" t="n"/>
      <c r="B90" s="2" t="n"/>
      <c r="C90" s="2" t="n"/>
      <c r="D90" s="2" t="n"/>
      <c r="E90" s="38" t="n"/>
    </row>
    <row r="91">
      <c r="A91" s="2" t="n"/>
      <c r="B91" s="2" t="n"/>
      <c r="C91" s="2" t="n"/>
      <c r="D91" s="2" t="n"/>
      <c r="E91" s="38" t="n"/>
    </row>
    <row r="92">
      <c r="A92" s="2" t="n"/>
      <c r="B92" s="2" t="n"/>
      <c r="C92" s="2" t="n"/>
      <c r="D92" s="2" t="n"/>
      <c r="E92" s="38" t="n"/>
    </row>
    <row r="93">
      <c r="A93" s="2" t="n"/>
      <c r="B93" s="2" t="n"/>
      <c r="C93" s="2" t="n"/>
      <c r="D93" s="2" t="n"/>
      <c r="E93" s="38" t="n"/>
    </row>
    <row r="94">
      <c r="A94" s="2" t="n"/>
      <c r="B94" s="2" t="n"/>
      <c r="C94" s="2" t="n"/>
      <c r="D94" s="2" t="n"/>
      <c r="E94" s="38" t="n"/>
    </row>
    <row r="95">
      <c r="A95" s="2" t="n"/>
      <c r="B95" s="2" t="n"/>
      <c r="C95" s="2" t="n"/>
      <c r="D95" s="2" t="n"/>
      <c r="E95" s="38" t="n"/>
    </row>
    <row r="96">
      <c r="A96" s="2" t="n"/>
      <c r="B96" s="2" t="n"/>
      <c r="C96" s="2" t="n"/>
      <c r="D96" s="2" t="n"/>
      <c r="E96" s="38" t="n"/>
    </row>
    <row r="97">
      <c r="A97" s="2" t="n"/>
      <c r="B97" s="2" t="n"/>
      <c r="C97" s="2" t="n"/>
      <c r="D97" s="2" t="n"/>
      <c r="E97" s="38" t="n"/>
    </row>
    <row r="98">
      <c r="A98" s="2" t="n"/>
      <c r="B98" s="2" t="n"/>
      <c r="C98" s="2" t="n"/>
      <c r="D98" s="2" t="n"/>
      <c r="E98" s="38" t="n"/>
    </row>
    <row r="99">
      <c r="A99" s="2" t="n"/>
      <c r="B99" s="2" t="n"/>
      <c r="C99" s="2" t="n"/>
      <c r="D99" s="2" t="n"/>
      <c r="E99" s="38" t="n"/>
    </row>
    <row r="100">
      <c r="A100" s="2" t="n"/>
      <c r="B100" s="2" t="n"/>
      <c r="C100" s="2" t="n"/>
      <c r="D100" s="2" t="n"/>
      <c r="E100" s="38" t="n"/>
    </row>
    <row r="101">
      <c r="A101" s="2" t="n"/>
      <c r="B101" s="2" t="n"/>
      <c r="C101" s="2" t="n"/>
      <c r="D101" s="2" t="n"/>
      <c r="E101" s="38" t="n"/>
    </row>
    <row r="102">
      <c r="A102" s="2" t="n"/>
      <c r="B102" s="2" t="n"/>
      <c r="C102" s="2" t="n"/>
      <c r="D102" s="2" t="n"/>
      <c r="E102" s="38" t="n"/>
    </row>
    <row r="103">
      <c r="A103" s="2" t="n"/>
      <c r="B103" s="2" t="n"/>
      <c r="C103" s="2" t="n"/>
      <c r="D103" s="2" t="n"/>
      <c r="E103" s="38" t="n"/>
    </row>
    <row r="104">
      <c r="A104" s="2" t="n"/>
      <c r="B104" s="2" t="n"/>
      <c r="C104" s="2" t="n"/>
      <c r="D104" s="2" t="n"/>
      <c r="E104" s="38" t="n"/>
    </row>
  </sheetData>
  <mergeCells count="1">
    <mergeCell ref="A1:I1"/>
  </mergeCells>
  <dataValidations count="2">
    <dataValidation sqref="D5:D104" showErrorMessage="1" showInputMessage="1" allowBlank="1" type="list">
      <formula1>"Residential,Townhouse,Apartment,Commercial,Multi-unit"</formula1>
    </dataValidation>
    <dataValidation sqref="E5:E104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14B8A6"/>
    <outlinePr summaryBelow="1" summaryRight="1"/>
    <pageSetUpPr/>
  </sheetPr>
  <dimension ref="A1:H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3" customWidth="1" min="1" max="1"/>
    <col width="88" customWidth="1" min="2" max="2"/>
  </cols>
  <sheetData>
    <row r="1" ht="24" customHeight="1">
      <c r="A1" s="14" t="inlineStr">
        <is>
          <t>Watercare Water Bill Tracker NZ – Guide</t>
        </is>
      </c>
    </row>
    <row r="2" ht="24" customHeight="1"/>
    <row r="3" ht="24" customHeight="1">
      <c r="A3" s="1" t="inlineStr">
        <is>
          <t>Sheet</t>
        </is>
      </c>
      <c r="B3" s="1" t="inlineStr">
        <is>
          <t>How to use it</t>
        </is>
      </c>
    </row>
    <row r="4" ht="24" customHeight="1">
      <c r="A4" s="39" t="inlineStr">
        <is>
          <t>Bill Tracker</t>
        </is>
      </c>
      <c r="B4" s="39" t="inlineStr">
        <is>
          <t>Enter each Watercare invoice on a new row. Pale yellow cells are editable; light green cells calculate automatically.</t>
        </is>
      </c>
    </row>
    <row r="5" ht="24" customHeight="1">
      <c r="A5" s="40" t="inlineStr">
        <is>
          <t>Dashboard</t>
        </is>
      </c>
      <c r="B5" s="40" t="inlineStr">
        <is>
          <t>Review the calendar-year summary, payment progress, monthly trend charts and water usage chart.</t>
        </is>
      </c>
    </row>
    <row r="6" ht="24" customHeight="1">
      <c r="A6" s="39" t="inlineStr">
        <is>
          <t>Rates &amp; Lists</t>
        </is>
      </c>
      <c r="B6" s="39" t="inlineStr">
        <is>
          <t>Maintain account reference details, GST rate and approved payment status list. Charges should be copied from the official invoice.</t>
        </is>
      </c>
    </row>
    <row r="7" ht="24" customHeight="1"/>
    <row r="8" ht="24" customHeight="1">
      <c r="A8" s="1" t="inlineStr">
        <is>
          <t>Bill Tracker column</t>
        </is>
      </c>
      <c r="B8" s="1" t="inlineStr">
        <is>
          <t>What to enter or review</t>
        </is>
      </c>
    </row>
    <row r="9" ht="24" customHeight="1">
      <c r="A9" s="39" t="inlineStr">
        <is>
          <t>Bill ID</t>
        </is>
      </c>
      <c r="B9" s="39" t="inlineStr">
        <is>
          <t>Enter a unique internal reference for each Watercare bill.</t>
        </is>
      </c>
    </row>
    <row r="10" ht="24" customHeight="1">
      <c r="A10" s="40" t="inlineStr">
        <is>
          <t>Watercare Account No.</t>
        </is>
      </c>
      <c r="B10" s="40" t="inlineStr">
        <is>
          <t>Select or enter the account number maintained in Rates &amp; Lists.</t>
        </is>
      </c>
    </row>
    <row r="11" ht="24" customHeight="1">
      <c r="A11" s="39" t="inlineStr">
        <is>
          <t>Property Name, Suburb, Property Type</t>
        </is>
      </c>
      <c r="B11" s="39" t="inlineStr">
        <is>
          <t>These fields populate automatically from the Watercare account number.</t>
        </is>
      </c>
    </row>
    <row r="12" ht="24" customHeight="1">
      <c r="A12" s="40" t="inlineStr">
        <is>
          <t>Billing Period Start and End</t>
        </is>
      </c>
      <c r="B12" s="40" t="inlineStr">
        <is>
          <t>Enter the service period shown on the invoice.</t>
        </is>
      </c>
    </row>
    <row r="13" ht="24" customHeight="1">
      <c r="A13" s="39" t="inlineStr">
        <is>
          <t>Bill Date and Due Date</t>
        </is>
      </c>
      <c r="B13" s="39" t="inlineStr">
        <is>
          <t>Enter the invoice issue date and payment due date.</t>
        </is>
      </c>
    </row>
    <row r="14" ht="24" customHeight="1">
      <c r="A14" s="40" t="inlineStr">
        <is>
          <t>Meter Opening and Closing</t>
        </is>
      </c>
      <c r="B14" s="40" t="inlineStr">
        <is>
          <t>Enter meter readings from the invoice. Water usage calculates automatically.</t>
        </is>
      </c>
    </row>
    <row r="15" ht="24" customHeight="1">
      <c r="A15" s="39" t="inlineStr">
        <is>
          <t>Water Charge to Other Charges</t>
        </is>
      </c>
      <c r="B15" s="39" t="inlineStr">
        <is>
          <t>Enter invoice charges excluding GST, including any adjustments.</t>
        </is>
      </c>
    </row>
    <row r="16" ht="24" customHeight="1">
      <c r="A16" s="40" t="inlineStr">
        <is>
          <t>Subtotal, GST and Total Bill</t>
        </is>
      </c>
      <c r="B16" s="40" t="inlineStr">
        <is>
          <t>Calculated from the entered charges and the editable GST rate.</t>
        </is>
      </c>
    </row>
    <row r="17" ht="24" customHeight="1">
      <c r="A17" s="39" t="inlineStr">
        <is>
          <t>Paid Date and Payment Status</t>
        </is>
      </c>
      <c r="B17" s="39" t="inlineStr">
        <is>
          <t>Record payment details and select the current payment status.</t>
        </is>
      </c>
    </row>
    <row r="18" ht="24" customHeight="1">
      <c r="A18" s="40" t="inlineStr">
        <is>
          <t>Days to Pay and Overdue?</t>
        </is>
      </c>
      <c r="B18" s="40" t="inlineStr">
        <is>
          <t>Days to Pay calculates after a paid date is entered. Overdue? checks the due date against today's date.</t>
        </is>
      </c>
    </row>
    <row r="19" ht="24" customHeight="1">
      <c r="A19" s="39" t="inlineStr">
        <is>
          <t>Notes</t>
        </is>
      </c>
      <c r="B19" s="39" t="inlineStr">
        <is>
          <t>Record payment references, follow-up actions or invoice queries.</t>
        </is>
      </c>
    </row>
    <row r="20" ht="24" customHeight="1"/>
    <row r="21" ht="24" customHeight="1"/>
    <row r="22" ht="24" customHeight="1">
      <c r="A22" s="15" t="inlineStr">
        <is>
          <t>Important note</t>
        </is>
      </c>
      <c r="B22" s="41" t="n"/>
    </row>
    <row r="23" ht="24" customHeight="1">
      <c r="A23" s="37" t="inlineStr">
        <is>
          <t>Charges and GST</t>
        </is>
      </c>
      <c r="B23" s="37" t="inlineStr">
        <is>
          <t>Use the official Watercare invoice as the source for all charges. Check GST treatment with an accountant where applicable.</t>
        </is>
      </c>
    </row>
    <row r="24" ht="24" customHeight="1"/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2026-09-08T19:38:12Z</dcterms:created>
  <dcterms:modified xmlns:dcterms="http://purl.org/dc/terms/" xmlns:xsi="http://www.w3.org/2001/XMLSchema-instance" xsi:type="dcterms:W3CDTF">2026-09-08T19:38:12Z</dcterms:modified>
</cp:coreProperties>
</file>