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 &amp; Estimate" sheetId="1" state="visible" r:id="rId1"/>
    <sheet xmlns:r="http://schemas.openxmlformats.org/officeDocument/2006/relationships" name="Household Summary" sheetId="2" state="visible" r:id="rId2"/>
    <sheet xmlns:r="http://schemas.openxmlformats.org/officeDocument/2006/relationships" name="Rates &amp; Assumptions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sz val="10"/>
    </font>
    <font>
      <b val="1"/>
      <color rgb="00FFFFFF"/>
      <sz val="10"/>
    </font>
    <font>
      <b val="1"/>
      <sz val="10"/>
    </font>
    <font>
      <i val="1"/>
      <color rgb="006B7280"/>
      <sz val="9"/>
    </font>
    <font>
      <b val="1"/>
      <color rgb="00FFFFFF"/>
      <sz val="13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00843D"/>
      </patternFill>
    </fill>
    <fill>
      <patternFill patternType="solid">
        <fgColor rgb="00E2E8F0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/>
    </xf>
    <xf numFmtId="164" fontId="2" fillId="4" borderId="1" applyAlignment="1" pivotButton="0" quotePrefix="0" xfId="0">
      <alignment horizontal="left" vertical="center"/>
    </xf>
    <xf numFmtId="164" fontId="2" fillId="3" borderId="1" applyAlignment="1" pivotButton="0" quotePrefix="0" xfId="0">
      <alignment horizontal="left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left" vertical="center"/>
    </xf>
    <xf numFmtId="10" fontId="2" fillId="3" borderId="1" applyAlignment="1" pivotButton="0" quotePrefix="0" xfId="0">
      <alignment horizontal="left" vertical="center"/>
    </xf>
    <xf numFmtId="10" fontId="2" fillId="5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164" fontId="4" fillId="0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5" fillId="0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center" wrapText="1"/>
    </xf>
    <xf numFmtId="0" fontId="2" fillId="5" borderId="1" applyAlignment="1" pivotButton="0" quotePrefix="0" xfId="0">
      <alignment vertical="center" wrapText="1"/>
    </xf>
    <xf numFmtId="0" fontId="4" fillId="7" borderId="1" pivotButton="0" quotePrefix="0" xfId="0"/>
    <xf numFmtId="164" fontId="4" fillId="7" borderId="1" pivotButton="0" quotePrefix="0" xfId="0"/>
    <xf numFmtId="0" fontId="0" fillId="7" borderId="1" pivotButton="0" quotePrefix="0" xfId="0"/>
    <xf numFmtId="0" fontId="6" fillId="2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4" fillId="3" borderId="1" applyAlignment="1" pivotButton="0" quotePrefix="0" xfId="0">
      <alignment vertical="center" wrapText="1"/>
    </xf>
  </cellXfs>
  <cellStyles count="1">
    <cellStyle name="Normal" xfId="0" builtinId="0" hidden="0"/>
  </cellStyles>
  <dxfs count="2">
    <dxf>
      <font>
        <color rgb="0016A34A"/>
      </font>
      <fill>
        <patternFill patternType="solid">
          <fgColor rgb="00DCFCE7"/>
        </patternFill>
      </fill>
    </dxf>
    <dxf>
      <font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Estimated WFF by Household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'Household Summary'!F1</f>
            </strRef>
          </tx>
          <spPr>
            <a:solidFill xmlns:a="http://schemas.openxmlformats.org/drawingml/2006/main">
              <a:srgbClr val="00843D"/>
            </a:solidFill>
            <a:ln xmlns:a="http://schemas.openxmlformats.org/drawingml/2006/main">
              <a:prstDash val="solid"/>
            </a:ln>
          </spPr>
          <cat>
            <numRef>
              <f>'Household Summary'!$B$2:$B$11</f>
            </numRef>
          </cat>
          <val>
            <numRef>
              <f>'Household Summary'!$F$2:$F$11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Household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NZD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Eligible vs Not Eligible for WFF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'Household Summary'!$L$40:$L$41</f>
            </numRef>
          </cat>
          <val>
            <numRef>
              <f>'Household Summary'!$M$40:$M$41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720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15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16" customWidth="1" min="4" max="4"/>
    <col width="11" customWidth="1" min="5" max="5"/>
    <col width="10" customWidth="1" min="6" max="6"/>
    <col width="10" customWidth="1" min="7" max="7"/>
    <col width="10" customWidth="1" min="8" max="8"/>
    <col width="14" customWidth="1" min="9" max="9"/>
    <col width="14" customWidth="1" min="10" max="10"/>
    <col width="12" customWidth="1" min="11" max="11"/>
    <col width="12" customWidth="1" min="12" max="12"/>
    <col width="11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22" customWidth="1" min="19" max="19"/>
  </cols>
  <sheetData>
    <row r="1" ht="36" customHeight="1">
      <c r="A1" s="1" t="inlineStr">
        <is>
          <t>Household ID</t>
        </is>
      </c>
      <c r="B1" s="1" t="inlineStr">
        <is>
          <t>Applicant Name</t>
        </is>
      </c>
      <c r="C1" s="1" t="inlineStr">
        <is>
          <t>Partner Name</t>
        </is>
      </c>
      <c r="D1" s="1" t="inlineStr">
        <is>
          <t>City</t>
        </is>
      </c>
      <c r="E1" s="1" t="inlineStr">
        <is>
          <t>Tax Year</t>
        </is>
      </c>
      <c r="F1" s="1" t="inlineStr">
        <is>
          <t>Children
Under 5</t>
        </is>
      </c>
      <c r="G1" s="1" t="inlineStr">
        <is>
          <t>Children
5-13</t>
        </is>
      </c>
      <c r="H1" s="1" t="inlineStr">
        <is>
          <t>Children
14-18</t>
        </is>
      </c>
      <c r="I1" s="1" t="inlineStr">
        <is>
          <t>Weekly Family
Income (NZD)</t>
        </is>
      </c>
      <c r="J1" s="1" t="inlineStr">
        <is>
          <t>Annual Family
Income</t>
        </is>
      </c>
      <c r="K1" s="1" t="inlineStr">
        <is>
          <t>In-Work Hours
Per Week</t>
        </is>
      </c>
      <c r="L1" s="1" t="inlineStr">
        <is>
          <t>Meets In-Work
Test?</t>
        </is>
      </c>
      <c r="M1" s="1" t="inlineStr">
        <is>
          <t>Eligible
for WFF?</t>
        </is>
      </c>
      <c r="N1" s="1" t="inlineStr">
        <is>
          <t>Family Tax
Credit (Annual)</t>
        </is>
      </c>
      <c r="O1" s="1" t="inlineStr">
        <is>
          <t>In-Work Tax
Credit (Annual)</t>
        </is>
      </c>
      <c r="P1" s="1" t="inlineStr">
        <is>
          <t>Best Start
Tax Credit (Annual)</t>
        </is>
      </c>
      <c r="Q1" s="1" t="inlineStr">
        <is>
          <t>Min Family Tax
Credit Top-Up</t>
        </is>
      </c>
      <c r="R1" s="1" t="inlineStr">
        <is>
          <t>Total Estimated
WFF</t>
        </is>
      </c>
      <c r="S1" s="1" t="inlineStr">
        <is>
          <t>Notes</t>
        </is>
      </c>
    </row>
    <row r="2">
      <c r="A2" s="2" t="inlineStr">
        <is>
          <t>HH001</t>
        </is>
      </c>
      <c r="B2" s="3" t="inlineStr">
        <is>
          <t>Aroha Tane</t>
        </is>
      </c>
      <c r="C2" s="3" t="inlineStr">
        <is>
          <t>Liam Tane</t>
        </is>
      </c>
      <c r="D2" s="3" t="inlineStr">
        <is>
          <t>Auckland</t>
        </is>
      </c>
      <c r="E2" s="3" t="inlineStr">
        <is>
          <t>2025-26</t>
        </is>
      </c>
      <c r="F2" s="4" t="n">
        <v>1</v>
      </c>
      <c r="G2" s="4" t="n">
        <v>1</v>
      </c>
      <c r="H2" s="4" t="n">
        <v>0</v>
      </c>
      <c r="I2" s="5" t="n">
        <v>1250</v>
      </c>
      <c r="J2" s="6">
        <f>I2*52</f>
        <v/>
      </c>
      <c r="K2" s="4" t="n">
        <v>35</v>
      </c>
      <c r="L2" s="2">
        <f>IF(K2&gt;=20,"Yes","No")</f>
        <v/>
      </c>
      <c r="M2" s="2">
        <f>IF(AND(L2="Yes",J2&lt;120000,SUMPRODUCT((F2+G2+H2)*1)&gt;0),"Yes","No")</f>
        <v/>
      </c>
      <c r="N2" s="6">
        <f>IF(M2="Yes",MAX(0,(F2*6942+G2*5824+H2*6006)-MAX(0,(J2-42700)*0.25)),0)</f>
        <v/>
      </c>
      <c r="O2" s="6">
        <f>IF(AND(M2="Yes",K2&gt;=30),MAX(0,3770-MAX(0,(J2-42700)*0.25)),0)</f>
        <v/>
      </c>
      <c r="P2" s="6">
        <f>IF(F2&gt;0,MIN(65*52,F2*65*52),0)</f>
        <v/>
      </c>
      <c r="Q2" s="6">
        <f>IF(AND(M2="Yes",J2&lt;32864+10000),MAX(0,32864-J2),0)</f>
        <v/>
      </c>
      <c r="R2" s="6">
        <f>SUM(N2,O2,P2,Q2)</f>
        <v/>
      </c>
      <c r="S2" s="3" t="inlineStr">
        <is>
          <t>Two children, moderate income</t>
        </is>
      </c>
    </row>
    <row r="3">
      <c r="A3" s="7" t="inlineStr">
        <is>
          <t>HH002</t>
        </is>
      </c>
      <c r="B3" s="8" t="inlineStr">
        <is>
          <t>Charlotte Smith</t>
        </is>
      </c>
      <c r="C3" s="8" t="inlineStr">
        <is>
          <t>Hemi Smith</t>
        </is>
      </c>
      <c r="D3" s="8" t="inlineStr">
        <is>
          <t>Wellington</t>
        </is>
      </c>
      <c r="E3" s="8" t="inlineStr">
        <is>
          <t>2025-26</t>
        </is>
      </c>
      <c r="F3" s="4" t="n">
        <v>1</v>
      </c>
      <c r="G3" s="4" t="n">
        <v>2</v>
      </c>
      <c r="H3" s="4" t="n">
        <v>0</v>
      </c>
      <c r="I3" s="5" t="n">
        <v>900</v>
      </c>
      <c r="J3" s="9">
        <f>I3*52</f>
        <v/>
      </c>
      <c r="K3" s="4" t="n">
        <v>40</v>
      </c>
      <c r="L3" s="7">
        <f>IF(K3&gt;=20,"Yes","No")</f>
        <v/>
      </c>
      <c r="M3" s="7">
        <f>IF(AND(L3="Yes",J3&lt;120000,SUMPRODUCT((F3+G3+H3)*1)&gt;0),"Yes","No")</f>
        <v/>
      </c>
      <c r="N3" s="9">
        <f>IF(M3="Yes",MAX(0,(F3*6942+G3*5824+H3*6006)-MAX(0,(J3-42700)*0.25)),0)</f>
        <v/>
      </c>
      <c r="O3" s="9">
        <f>IF(AND(M3="Yes",K3&gt;=30),MAX(0,3770-MAX(0,(J3-42700)*0.25)),0)</f>
        <v/>
      </c>
      <c r="P3" s="9">
        <f>IF(F3&gt;0,MIN(65*52,F3*65*52),0)</f>
        <v/>
      </c>
      <c r="Q3" s="9">
        <f>IF(AND(M3="Yes",J3&lt;32864+10000),MAX(0,32864-J3),0)</f>
        <v/>
      </c>
      <c r="R3" s="9">
        <f>SUM(N3,O3,P3,Q3)</f>
        <v/>
      </c>
      <c r="S3" s="8" t="inlineStr">
        <is>
          <t>Three children, lower income</t>
        </is>
      </c>
    </row>
    <row r="4">
      <c r="A4" s="2" t="inlineStr">
        <is>
          <t>HH003</t>
        </is>
      </c>
      <c r="B4" s="3" t="inlineStr">
        <is>
          <t>Sophie Brown</t>
        </is>
      </c>
      <c r="C4" s="3" t="inlineStr">
        <is>
          <t>Tama Brown</t>
        </is>
      </c>
      <c r="D4" s="3" t="inlineStr">
        <is>
          <t>Christchurch</t>
        </is>
      </c>
      <c r="E4" s="3" t="inlineStr">
        <is>
          <t>2025-26</t>
        </is>
      </c>
      <c r="F4" s="4" t="n">
        <v>1</v>
      </c>
      <c r="G4" s="4" t="n">
        <v>0</v>
      </c>
      <c r="H4" s="4" t="n">
        <v>0</v>
      </c>
      <c r="I4" s="5" t="n">
        <v>1100</v>
      </c>
      <c r="J4" s="6">
        <f>I4*52</f>
        <v/>
      </c>
      <c r="K4" s="4" t="n">
        <v>30</v>
      </c>
      <c r="L4" s="2">
        <f>IF(K4&gt;=20,"Yes","No")</f>
        <v/>
      </c>
      <c r="M4" s="2">
        <f>IF(AND(L4="Yes",J4&lt;120000,SUMPRODUCT((F4+G4+H4)*1)&gt;0),"Yes","No")</f>
        <v/>
      </c>
      <c r="N4" s="6">
        <f>IF(M4="Yes",MAX(0,(F4*6942+G4*5824+H4*6006)-MAX(0,(J4-42700)*0.25)),0)</f>
        <v/>
      </c>
      <c r="O4" s="6">
        <f>IF(AND(M4="Yes",K4&gt;=30),MAX(0,3770-MAX(0,(J4-42700)*0.25)),0)</f>
        <v/>
      </c>
      <c r="P4" s="6">
        <f>IF(F4&gt;0,MIN(65*52,F4*65*52),0)</f>
        <v/>
      </c>
      <c r="Q4" s="6">
        <f>IF(AND(M4="Yes",J4&lt;32864+10000),MAX(0,32864-J4),0)</f>
        <v/>
      </c>
      <c r="R4" s="6">
        <f>SUM(N4,O4,P4,Q4)</f>
        <v/>
      </c>
      <c r="S4" s="3" t="inlineStr">
        <is>
          <t>One child under 5, Best Start</t>
        </is>
      </c>
    </row>
    <row r="5">
      <c r="A5" s="7" t="inlineStr">
        <is>
          <t>HH004</t>
        </is>
      </c>
      <c r="B5" s="8" t="inlineStr">
        <is>
          <t>Emma White</t>
        </is>
      </c>
      <c r="C5" s="8" t="inlineStr">
        <is>
          <t>Manaia White</t>
        </is>
      </c>
      <c r="D5" s="8" t="inlineStr">
        <is>
          <t>Hamilton</t>
        </is>
      </c>
      <c r="E5" s="8" t="inlineStr">
        <is>
          <t>2025-26</t>
        </is>
      </c>
      <c r="F5" s="4" t="n">
        <v>0</v>
      </c>
      <c r="G5" s="4" t="n">
        <v>2</v>
      </c>
      <c r="H5" s="4" t="n">
        <v>0</v>
      </c>
      <c r="I5" s="5" t="n">
        <v>1900</v>
      </c>
      <c r="J5" s="9">
        <f>I5*52</f>
        <v/>
      </c>
      <c r="K5" s="4" t="n">
        <v>38</v>
      </c>
      <c r="L5" s="7">
        <f>IF(K5&gt;=20,"Yes","No")</f>
        <v/>
      </c>
      <c r="M5" s="7">
        <f>IF(AND(L5="Yes",J5&lt;120000,SUMPRODUCT((F5+G5+H5)*1)&gt;0),"Yes","No")</f>
        <v/>
      </c>
      <c r="N5" s="9">
        <f>IF(M5="Yes",MAX(0,(F5*6942+G5*5824+H5*6006)-MAX(0,(J5-42700)*0.25)),0)</f>
        <v/>
      </c>
      <c r="O5" s="9">
        <f>IF(AND(M5="Yes",K5&gt;=30),MAX(0,3770-MAX(0,(J5-42700)*0.25)),0)</f>
        <v/>
      </c>
      <c r="P5" s="9">
        <f>IF(F5&gt;0,MIN(65*52,F5*65*52),0)</f>
        <v/>
      </c>
      <c r="Q5" s="9">
        <f>IF(AND(M5="Yes",J5&lt;32864+10000),MAX(0,32864-J5),0)</f>
        <v/>
      </c>
      <c r="R5" s="9">
        <f>SUM(N5,O5,P5,Q5)</f>
        <v/>
      </c>
      <c r="S5" s="8" t="inlineStr">
        <is>
          <t>Near threshold, two children</t>
        </is>
      </c>
    </row>
    <row r="6">
      <c r="A6" s="2" t="inlineStr">
        <is>
          <t>HH005</t>
        </is>
      </c>
      <c r="B6" s="3" t="inlineStr">
        <is>
          <t>Olivia Green</t>
        </is>
      </c>
      <c r="C6" s="3" t="inlineStr">
        <is>
          <t>James Green</t>
        </is>
      </c>
      <c r="D6" s="3" t="inlineStr">
        <is>
          <t>Tauranga</t>
        </is>
      </c>
      <c r="E6" s="3" t="inlineStr">
        <is>
          <t>2025-26</t>
        </is>
      </c>
      <c r="F6" s="4" t="n">
        <v>2</v>
      </c>
      <c r="G6" s="4" t="n">
        <v>1</v>
      </c>
      <c r="H6" s="4" t="n">
        <v>1</v>
      </c>
      <c r="I6" s="5" t="n">
        <v>1050</v>
      </c>
      <c r="J6" s="6">
        <f>I6*52</f>
        <v/>
      </c>
      <c r="K6" s="4" t="n">
        <v>40</v>
      </c>
      <c r="L6" s="2">
        <f>IF(K6&gt;=20,"Yes","No")</f>
        <v/>
      </c>
      <c r="M6" s="2">
        <f>IF(AND(L6="Yes",J6&lt;120000,SUMPRODUCT((F6+G6+H6)*1)&gt;0),"Yes","No")</f>
        <v/>
      </c>
      <c r="N6" s="6">
        <f>IF(M6="Yes",MAX(0,(F6*6942+G6*5824+H6*6006)-MAX(0,(J6-42700)*0.25)),0)</f>
        <v/>
      </c>
      <c r="O6" s="6">
        <f>IF(AND(M6="Yes",K6&gt;=30),MAX(0,3770-MAX(0,(J6-42700)*0.25)),0)</f>
        <v/>
      </c>
      <c r="P6" s="6">
        <f>IF(F6&gt;0,MIN(65*52,F6*65*52),0)</f>
        <v/>
      </c>
      <c r="Q6" s="6">
        <f>IF(AND(M6="Yes",J6&lt;32864+10000),MAX(0,32864-J6),0)</f>
        <v/>
      </c>
      <c r="R6" s="6">
        <f>SUM(N6,O6,P6,Q6)</f>
        <v/>
      </c>
      <c r="S6" s="3" t="inlineStr">
        <is>
          <t>Four children, eligible</t>
        </is>
      </c>
    </row>
    <row r="7">
      <c r="A7" s="7" t="inlineStr">
        <is>
          <t>HH006</t>
        </is>
      </c>
      <c r="B7" s="8" t="inlineStr">
        <is>
          <t>Ngaire Parata</t>
        </is>
      </c>
      <c r="C7" s="8" t="inlineStr">
        <is>
          <t>Ethan Parata</t>
        </is>
      </c>
      <c r="D7" s="8" t="inlineStr">
        <is>
          <t>Dunedin</t>
        </is>
      </c>
      <c r="E7" s="8" t="inlineStr">
        <is>
          <t>2025-26</t>
        </is>
      </c>
      <c r="F7" s="4" t="n">
        <v>0</v>
      </c>
      <c r="G7" s="4" t="n">
        <v>0</v>
      </c>
      <c r="H7" s="4" t="n">
        <v>0</v>
      </c>
      <c r="I7" s="5" t="n">
        <v>1400</v>
      </c>
      <c r="J7" s="9">
        <f>I7*52</f>
        <v/>
      </c>
      <c r="K7" s="4" t="n">
        <v>25</v>
      </c>
      <c r="L7" s="7">
        <f>IF(K7&gt;=20,"Yes","No")</f>
        <v/>
      </c>
      <c r="M7" s="7">
        <f>IF(AND(L7="Yes",J7&lt;120000,SUMPRODUCT((F7+G7+H7)*1)&gt;0),"Yes","No")</f>
        <v/>
      </c>
      <c r="N7" s="9">
        <f>IF(M7="Yes",MAX(0,(F7*6942+G7*5824+H7*6006)-MAX(0,(J7-42700)*0.25)),0)</f>
        <v/>
      </c>
      <c r="O7" s="9">
        <f>IF(AND(M7="Yes",K7&gt;=30),MAX(0,3770-MAX(0,(J7-42700)*0.25)),0)</f>
        <v/>
      </c>
      <c r="P7" s="9">
        <f>IF(F7&gt;0,MIN(65*52,F7*65*52),0)</f>
        <v/>
      </c>
      <c r="Q7" s="9">
        <f>IF(AND(M7="Yes",J7&lt;32864+10000),MAX(0,32864-J7),0)</f>
        <v/>
      </c>
      <c r="R7" s="9">
        <f>SUM(N7,O7,P7,Q7)</f>
        <v/>
      </c>
      <c r="S7" s="8" t="inlineStr">
        <is>
          <t>No children, not eligible</t>
        </is>
      </c>
    </row>
    <row r="8">
      <c r="A8" s="2" t="inlineStr">
        <is>
          <t>HH007</t>
        </is>
      </c>
      <c r="B8" s="3" t="inlineStr">
        <is>
          <t>Riley Kerr</t>
        </is>
      </c>
      <c r="C8" s="3" t="inlineStr">
        <is>
          <t>Mason Kerr</t>
        </is>
      </c>
      <c r="D8" s="3" t="inlineStr">
        <is>
          <t>Napier</t>
        </is>
      </c>
      <c r="E8" s="3" t="inlineStr">
        <is>
          <t>2025-26</t>
        </is>
      </c>
      <c r="F8" s="4" t="n">
        <v>0</v>
      </c>
      <c r="G8" s="4" t="n">
        <v>1</v>
      </c>
      <c r="H8" s="4" t="n">
        <v>1</v>
      </c>
      <c r="I8" s="5" t="n">
        <v>1150</v>
      </c>
      <c r="J8" s="6">
        <f>I8*52</f>
        <v/>
      </c>
      <c r="K8" s="4" t="n">
        <v>18</v>
      </c>
      <c r="L8" s="2">
        <f>IF(K8&gt;=20,"Yes","No")</f>
        <v/>
      </c>
      <c r="M8" s="2">
        <f>IF(AND(L8="Yes",J8&lt;120000,SUMPRODUCT((F8+G8+H8)*1)&gt;0),"Yes","No")</f>
        <v/>
      </c>
      <c r="N8" s="6">
        <f>IF(M8="Yes",MAX(0,(F8*6942+G8*5824+H8*6006)-MAX(0,(J8-42700)*0.25)),0)</f>
        <v/>
      </c>
      <c r="O8" s="6">
        <f>IF(AND(M8="Yes",K8&gt;=30),MAX(0,3770-MAX(0,(J8-42700)*0.25)),0)</f>
        <v/>
      </c>
      <c r="P8" s="6">
        <f>IF(F8&gt;0,MIN(65*52,F8*65*52),0)</f>
        <v/>
      </c>
      <c r="Q8" s="6">
        <f>IF(AND(M8="Yes",J8&lt;32864+10000),MAX(0,32864-J8),0)</f>
        <v/>
      </c>
      <c r="R8" s="6">
        <f>SUM(N8,O8,P8,Q8)</f>
        <v/>
      </c>
      <c r="S8" s="3" t="inlineStr">
        <is>
          <t>Borderline in-work test</t>
        </is>
      </c>
    </row>
    <row r="9">
      <c r="A9" s="7" t="inlineStr">
        <is>
          <t>HH008</t>
        </is>
      </c>
      <c r="B9" s="8" t="inlineStr">
        <is>
          <t>Hana Reid</t>
        </is>
      </c>
      <c r="C9" s="8" t="inlineStr">
        <is>
          <t>Lucas Reid</t>
        </is>
      </c>
      <c r="D9" s="8" t="inlineStr">
        <is>
          <t>Nelson</t>
        </is>
      </c>
      <c r="E9" s="8" t="inlineStr">
        <is>
          <t>2025-26</t>
        </is>
      </c>
      <c r="F9" s="4" t="n">
        <v>1</v>
      </c>
      <c r="G9" s="4" t="n">
        <v>2</v>
      </c>
      <c r="H9" s="4" t="n">
        <v>0</v>
      </c>
      <c r="I9" s="5" t="n">
        <v>2400</v>
      </c>
      <c r="J9" s="9">
        <f>I9*52</f>
        <v/>
      </c>
      <c r="K9" s="4" t="n">
        <v>40</v>
      </c>
      <c r="L9" s="7">
        <f>IF(K9&gt;=20,"Yes","No")</f>
        <v/>
      </c>
      <c r="M9" s="7">
        <f>IF(AND(L9="Yes",J9&lt;120000,SUMPRODUCT((F9+G9+H9)*1)&gt;0),"Yes","No")</f>
        <v/>
      </c>
      <c r="N9" s="9">
        <f>IF(M9="Yes",MAX(0,(F9*6942+G9*5824+H9*6006)-MAX(0,(J9-42700)*0.25)),0)</f>
        <v/>
      </c>
      <c r="O9" s="9">
        <f>IF(AND(M9="Yes",K9&gt;=30),MAX(0,3770-MAX(0,(J9-42700)*0.25)),0)</f>
        <v/>
      </c>
      <c r="P9" s="9">
        <f>IF(F9&gt;0,MIN(65*52,F9*65*52),0)</f>
        <v/>
      </c>
      <c r="Q9" s="9">
        <f>IF(AND(M9="Yes",J9&lt;32864+10000),MAX(0,32864-J9),0)</f>
        <v/>
      </c>
      <c r="R9" s="9">
        <f>SUM(N9,O9,P9,Q9)</f>
        <v/>
      </c>
      <c r="S9" s="8" t="inlineStr">
        <is>
          <t>High income, reduced entitlement</t>
        </is>
      </c>
    </row>
    <row r="10">
      <c r="A10" s="2" t="inlineStr">
        <is>
          <t>HH009</t>
        </is>
      </c>
      <c r="B10" s="3" t="inlineStr">
        <is>
          <t>Kiri Ngata</t>
        </is>
      </c>
      <c r="C10" s="3" t="inlineStr">
        <is>
          <t>Jack Ngata</t>
        </is>
      </c>
      <c r="D10" s="3" t="inlineStr">
        <is>
          <t>Palmerston North</t>
        </is>
      </c>
      <c r="E10" s="3" t="inlineStr">
        <is>
          <t>2025-26</t>
        </is>
      </c>
      <c r="F10" s="4" t="n">
        <v>0</v>
      </c>
      <c r="G10" s="4" t="n">
        <v>1</v>
      </c>
      <c r="H10" s="4" t="n">
        <v>0</v>
      </c>
      <c r="I10" s="5" t="n">
        <v>1050</v>
      </c>
      <c r="J10" s="6">
        <f>I10*52</f>
        <v/>
      </c>
      <c r="K10" s="4" t="n">
        <v>32</v>
      </c>
      <c r="L10" s="2">
        <f>IF(K10&gt;=20,"Yes","No")</f>
        <v/>
      </c>
      <c r="M10" s="2">
        <f>IF(AND(L10="Yes",J10&lt;120000,SUMPRODUCT((F10+G10+H10)*1)&gt;0),"Yes","No")</f>
        <v/>
      </c>
      <c r="N10" s="6">
        <f>IF(M10="Yes",MAX(0,(F10*6942+G10*5824+H10*6006)-MAX(0,(J10-42700)*0.25)),0)</f>
        <v/>
      </c>
      <c r="O10" s="6">
        <f>IF(AND(M10="Yes",K10&gt;=30),MAX(0,3770-MAX(0,(J10-42700)*0.25)),0)</f>
        <v/>
      </c>
      <c r="P10" s="6">
        <f>IF(F10&gt;0,MIN(65*52,F10*65*52),0)</f>
        <v/>
      </c>
      <c r="Q10" s="6">
        <f>IF(AND(M10="Yes",J10&lt;32864+10000),MAX(0,32864-J10),0)</f>
        <v/>
      </c>
      <c r="R10" s="6">
        <f>SUM(N10,O10,P10,Q10)</f>
        <v/>
      </c>
      <c r="S10" s="3" t="inlineStr">
        <is>
          <t>One child, modest entitlement</t>
        </is>
      </c>
    </row>
    <row r="11">
      <c r="A11" s="7" t="inlineStr">
        <is>
          <t>HH010</t>
        </is>
      </c>
      <c r="B11" s="8" t="inlineStr">
        <is>
          <t>Pania Harawira</t>
        </is>
      </c>
      <c r="C11" s="8" t="inlineStr">
        <is>
          <t>Noah Harawira</t>
        </is>
      </c>
      <c r="D11" s="8" t="inlineStr">
        <is>
          <t>Rotorua</t>
        </is>
      </c>
      <c r="E11" s="8" t="inlineStr">
        <is>
          <t>2025-26</t>
        </is>
      </c>
      <c r="F11" s="4" t="n">
        <v>0</v>
      </c>
      <c r="G11" s="4" t="n">
        <v>1</v>
      </c>
      <c r="H11" s="4" t="n">
        <v>1</v>
      </c>
      <c r="I11" s="5" t="n">
        <v>1180</v>
      </c>
      <c r="J11" s="9">
        <f>I11*52</f>
        <v/>
      </c>
      <c r="K11" s="4" t="n">
        <v>35</v>
      </c>
      <c r="L11" s="7">
        <f>IF(K11&gt;=20,"Yes","No")</f>
        <v/>
      </c>
      <c r="M11" s="7">
        <f>IF(AND(L11="Yes",J11&lt;120000,SUMPRODUCT((F11+G11+H11)*1)&gt;0),"Yes","No")</f>
        <v/>
      </c>
      <c r="N11" s="9">
        <f>IF(M11="Yes",MAX(0,(F11*6942+G11*5824+H11*6006)-MAX(0,(J11-42700)*0.25)),0)</f>
        <v/>
      </c>
      <c r="O11" s="9">
        <f>IF(AND(M11="Yes",K11&gt;=30),MAX(0,3770-MAX(0,(J11-42700)*0.25)),0)</f>
        <v/>
      </c>
      <c r="P11" s="9">
        <f>IF(F11&gt;0,MIN(65*52,F11*65*52),0)</f>
        <v/>
      </c>
      <c r="Q11" s="9">
        <f>IF(AND(M11="Yes",J11&lt;32864+10000),MAX(0,32864-J11),0)</f>
        <v/>
      </c>
      <c r="R11" s="9">
        <f>SUM(N11,O11,P11,Q11)</f>
        <v/>
      </c>
      <c r="S11" s="8" t="inlineStr">
        <is>
          <t>Two children, mixed age bands</t>
        </is>
      </c>
    </row>
  </sheetData>
  <conditionalFormatting sqref="M2:M11">
    <cfRule type="expression" priority="1" dxfId="0" stopIfTrue="1">
      <formula>M2="Yes"</formula>
    </cfRule>
    <cfRule type="expression" priority="2" dxfId="1" stopIfTrue="1">
      <formula>M2="No"</formula>
    </cfRule>
  </conditionalFormatting>
  <conditionalFormatting sqref="R2:R11">
    <cfRule type="expression" priority="3" dxfId="0" stopIfTrue="1">
      <formula>R2&gt;0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8" customWidth="1" min="3" max="3"/>
    <col width="18" customWidth="1" min="4" max="4"/>
    <col width="14" customWidth="1" min="5" max="5"/>
    <col width="18" customWidth="1" min="6" max="6"/>
    <col width="16" customWidth="1" min="7" max="7"/>
    <col width="20" customWidth="1" min="8" max="8"/>
    <col width="16" customWidth="1" min="9" max="9"/>
  </cols>
  <sheetData>
    <row r="1" ht="30" customHeight="1">
      <c r="A1" s="1" t="inlineStr">
        <is>
          <t>Household ID</t>
        </is>
      </c>
      <c r="B1" s="1" t="inlineStr">
        <is>
          <t>Applicant Name</t>
        </is>
      </c>
      <c r="C1" s="1" t="inlineStr">
        <is>
          <t>City</t>
        </is>
      </c>
      <c r="D1" s="1" t="inlineStr">
        <is>
          <t>Annual Family Income</t>
        </is>
      </c>
      <c r="E1" s="1" t="inlineStr">
        <is>
          <t>Eligible for WFF?</t>
        </is>
      </c>
      <c r="F1" s="1" t="inlineStr">
        <is>
          <t>Total Estimated WFF</t>
        </is>
      </c>
      <c r="G1" s="1" t="inlineStr">
        <is>
          <t>WFF as % of Income</t>
        </is>
      </c>
      <c r="H1" s="1" t="inlineStr">
        <is>
          <t>Highest Credit Component</t>
        </is>
      </c>
      <c r="I1" s="1" t="inlineStr">
        <is>
          <t>Summary Status</t>
        </is>
      </c>
    </row>
    <row r="2">
      <c r="A2" s="2">
        <f>'Input &amp; Estimate'!A2</f>
        <v/>
      </c>
      <c r="B2" s="3">
        <f>'Input &amp; Estimate'!B2</f>
        <v/>
      </c>
      <c r="C2" s="3">
        <f>'Input &amp; Estimate'!D2</f>
        <v/>
      </c>
      <c r="D2" s="6">
        <f>'Input &amp; Estimate'!J2</f>
        <v/>
      </c>
      <c r="E2" s="2">
        <f>'Input &amp; Estimate'!M2</f>
        <v/>
      </c>
      <c r="F2" s="6">
        <f>'Input &amp; Estimate'!R2</f>
        <v/>
      </c>
      <c r="G2" s="10">
        <f>IFERROR(F2/D2,0)</f>
        <v/>
      </c>
      <c r="H2" s="6">
        <f>IFERROR(MAX('Input &amp; Estimate'!N2,'Input &amp; Estimate'!O2,'Input &amp; Estimate'!P2,'Input &amp; Estimate'!Q2),0)</f>
        <v/>
      </c>
      <c r="I2" s="2">
        <f>IF(F2&gt;0,"Estimate generated","Check inputs")</f>
        <v/>
      </c>
    </row>
    <row r="3">
      <c r="A3" s="7">
        <f>'Input &amp; Estimate'!A3</f>
        <v/>
      </c>
      <c r="B3" s="8">
        <f>'Input &amp; Estimate'!B3</f>
        <v/>
      </c>
      <c r="C3" s="8">
        <f>'Input &amp; Estimate'!D3</f>
        <v/>
      </c>
      <c r="D3" s="9">
        <f>'Input &amp; Estimate'!J3</f>
        <v/>
      </c>
      <c r="E3" s="7">
        <f>'Input &amp; Estimate'!M3</f>
        <v/>
      </c>
      <c r="F3" s="9">
        <f>'Input &amp; Estimate'!R3</f>
        <v/>
      </c>
      <c r="G3" s="11">
        <f>IFERROR(F3/D3,0)</f>
        <v/>
      </c>
      <c r="H3" s="9">
        <f>IFERROR(MAX('Input &amp; Estimate'!N3,'Input &amp; Estimate'!O3,'Input &amp; Estimate'!P3,'Input &amp; Estimate'!Q3),0)</f>
        <v/>
      </c>
      <c r="I3" s="7">
        <f>IF(F3&gt;0,"Estimate generated","Check inputs")</f>
        <v/>
      </c>
    </row>
    <row r="4">
      <c r="A4" s="2">
        <f>'Input &amp; Estimate'!A4</f>
        <v/>
      </c>
      <c r="B4" s="3">
        <f>'Input &amp; Estimate'!B4</f>
        <v/>
      </c>
      <c r="C4" s="3">
        <f>'Input &amp; Estimate'!D4</f>
        <v/>
      </c>
      <c r="D4" s="6">
        <f>'Input &amp; Estimate'!J4</f>
        <v/>
      </c>
      <c r="E4" s="2">
        <f>'Input &amp; Estimate'!M4</f>
        <v/>
      </c>
      <c r="F4" s="6">
        <f>'Input &amp; Estimate'!R4</f>
        <v/>
      </c>
      <c r="G4" s="10">
        <f>IFERROR(F4/D4,0)</f>
        <v/>
      </c>
      <c r="H4" s="6">
        <f>IFERROR(MAX('Input &amp; Estimate'!N4,'Input &amp; Estimate'!O4,'Input &amp; Estimate'!P4,'Input &amp; Estimate'!Q4),0)</f>
        <v/>
      </c>
      <c r="I4" s="2">
        <f>IF(F4&gt;0,"Estimate generated","Check inputs")</f>
        <v/>
      </c>
    </row>
    <row r="5">
      <c r="A5" s="7">
        <f>'Input &amp; Estimate'!A5</f>
        <v/>
      </c>
      <c r="B5" s="8">
        <f>'Input &amp; Estimate'!B5</f>
        <v/>
      </c>
      <c r="C5" s="8">
        <f>'Input &amp; Estimate'!D5</f>
        <v/>
      </c>
      <c r="D5" s="9">
        <f>'Input &amp; Estimate'!J5</f>
        <v/>
      </c>
      <c r="E5" s="7">
        <f>'Input &amp; Estimate'!M5</f>
        <v/>
      </c>
      <c r="F5" s="9">
        <f>'Input &amp; Estimate'!R5</f>
        <v/>
      </c>
      <c r="G5" s="11">
        <f>IFERROR(F5/D5,0)</f>
        <v/>
      </c>
      <c r="H5" s="9">
        <f>IFERROR(MAX('Input &amp; Estimate'!N5,'Input &amp; Estimate'!O5,'Input &amp; Estimate'!P5,'Input &amp; Estimate'!Q5),0)</f>
        <v/>
      </c>
      <c r="I5" s="7">
        <f>IF(F5&gt;0,"Estimate generated","Check inputs")</f>
        <v/>
      </c>
    </row>
    <row r="6">
      <c r="A6" s="2">
        <f>'Input &amp; Estimate'!A6</f>
        <v/>
      </c>
      <c r="B6" s="3">
        <f>'Input &amp; Estimate'!B6</f>
        <v/>
      </c>
      <c r="C6" s="3">
        <f>'Input &amp; Estimate'!D6</f>
        <v/>
      </c>
      <c r="D6" s="6">
        <f>'Input &amp; Estimate'!J6</f>
        <v/>
      </c>
      <c r="E6" s="2">
        <f>'Input &amp; Estimate'!M6</f>
        <v/>
      </c>
      <c r="F6" s="6">
        <f>'Input &amp; Estimate'!R6</f>
        <v/>
      </c>
      <c r="G6" s="10">
        <f>IFERROR(F6/D6,0)</f>
        <v/>
      </c>
      <c r="H6" s="6">
        <f>IFERROR(MAX('Input &amp; Estimate'!N6,'Input &amp; Estimate'!O6,'Input &amp; Estimate'!P6,'Input &amp; Estimate'!Q6),0)</f>
        <v/>
      </c>
      <c r="I6" s="2">
        <f>IF(F6&gt;0,"Estimate generated","Check inputs")</f>
        <v/>
      </c>
    </row>
    <row r="7">
      <c r="A7" s="7">
        <f>'Input &amp; Estimate'!A7</f>
        <v/>
      </c>
      <c r="B7" s="8">
        <f>'Input &amp; Estimate'!B7</f>
        <v/>
      </c>
      <c r="C7" s="8">
        <f>'Input &amp; Estimate'!D7</f>
        <v/>
      </c>
      <c r="D7" s="9">
        <f>'Input &amp; Estimate'!J7</f>
        <v/>
      </c>
      <c r="E7" s="7">
        <f>'Input &amp; Estimate'!M7</f>
        <v/>
      </c>
      <c r="F7" s="9">
        <f>'Input &amp; Estimate'!R7</f>
        <v/>
      </c>
      <c r="G7" s="11">
        <f>IFERROR(F7/D7,0)</f>
        <v/>
      </c>
      <c r="H7" s="9">
        <f>IFERROR(MAX('Input &amp; Estimate'!N7,'Input &amp; Estimate'!O7,'Input &amp; Estimate'!P7,'Input &amp; Estimate'!Q7),0)</f>
        <v/>
      </c>
      <c r="I7" s="7">
        <f>IF(F7&gt;0,"Estimate generated","Check inputs")</f>
        <v/>
      </c>
    </row>
    <row r="8">
      <c r="A8" s="2">
        <f>'Input &amp; Estimate'!A8</f>
        <v/>
      </c>
      <c r="B8" s="3">
        <f>'Input &amp; Estimate'!B8</f>
        <v/>
      </c>
      <c r="C8" s="3">
        <f>'Input &amp; Estimate'!D8</f>
        <v/>
      </c>
      <c r="D8" s="6">
        <f>'Input &amp; Estimate'!J8</f>
        <v/>
      </c>
      <c r="E8" s="2">
        <f>'Input &amp; Estimate'!M8</f>
        <v/>
      </c>
      <c r="F8" s="6">
        <f>'Input &amp; Estimate'!R8</f>
        <v/>
      </c>
      <c r="G8" s="10">
        <f>IFERROR(F8/D8,0)</f>
        <v/>
      </c>
      <c r="H8" s="6">
        <f>IFERROR(MAX('Input &amp; Estimate'!N8,'Input &amp; Estimate'!O8,'Input &amp; Estimate'!P8,'Input &amp; Estimate'!Q8),0)</f>
        <v/>
      </c>
      <c r="I8" s="2">
        <f>IF(F8&gt;0,"Estimate generated","Check inputs")</f>
        <v/>
      </c>
    </row>
    <row r="9">
      <c r="A9" s="7">
        <f>'Input &amp; Estimate'!A9</f>
        <v/>
      </c>
      <c r="B9" s="8">
        <f>'Input &amp; Estimate'!B9</f>
        <v/>
      </c>
      <c r="C9" s="8">
        <f>'Input &amp; Estimate'!D9</f>
        <v/>
      </c>
      <c r="D9" s="9">
        <f>'Input &amp; Estimate'!J9</f>
        <v/>
      </c>
      <c r="E9" s="7">
        <f>'Input &amp; Estimate'!M9</f>
        <v/>
      </c>
      <c r="F9" s="9">
        <f>'Input &amp; Estimate'!R9</f>
        <v/>
      </c>
      <c r="G9" s="11">
        <f>IFERROR(F9/D9,0)</f>
        <v/>
      </c>
      <c r="H9" s="9">
        <f>IFERROR(MAX('Input &amp; Estimate'!N9,'Input &amp; Estimate'!O9,'Input &amp; Estimate'!P9,'Input &amp; Estimate'!Q9),0)</f>
        <v/>
      </c>
      <c r="I9" s="7">
        <f>IF(F9&gt;0,"Estimate generated","Check inputs")</f>
        <v/>
      </c>
    </row>
    <row r="10">
      <c r="A10" s="2">
        <f>'Input &amp; Estimate'!A10</f>
        <v/>
      </c>
      <c r="B10" s="3">
        <f>'Input &amp; Estimate'!B10</f>
        <v/>
      </c>
      <c r="C10" s="3">
        <f>'Input &amp; Estimate'!D10</f>
        <v/>
      </c>
      <c r="D10" s="6">
        <f>'Input &amp; Estimate'!J10</f>
        <v/>
      </c>
      <c r="E10" s="2">
        <f>'Input &amp; Estimate'!M10</f>
        <v/>
      </c>
      <c r="F10" s="6">
        <f>'Input &amp; Estimate'!R10</f>
        <v/>
      </c>
      <c r="G10" s="10">
        <f>IFERROR(F10/D10,0)</f>
        <v/>
      </c>
      <c r="H10" s="6">
        <f>IFERROR(MAX('Input &amp; Estimate'!N10,'Input &amp; Estimate'!O10,'Input &amp; Estimate'!P10,'Input &amp; Estimate'!Q10),0)</f>
        <v/>
      </c>
      <c r="I10" s="2">
        <f>IF(F10&gt;0,"Estimate generated","Check inputs")</f>
        <v/>
      </c>
    </row>
    <row r="11">
      <c r="A11" s="7">
        <f>'Input &amp; Estimate'!A11</f>
        <v/>
      </c>
      <c r="B11" s="8">
        <f>'Input &amp; Estimate'!B11</f>
        <v/>
      </c>
      <c r="C11" s="8">
        <f>'Input &amp; Estimate'!D11</f>
        <v/>
      </c>
      <c r="D11" s="9">
        <f>'Input &amp; Estimate'!J11</f>
        <v/>
      </c>
      <c r="E11" s="7">
        <f>'Input &amp; Estimate'!M11</f>
        <v/>
      </c>
      <c r="F11" s="9">
        <f>'Input &amp; Estimate'!R11</f>
        <v/>
      </c>
      <c r="G11" s="11">
        <f>IFERROR(F11/D11,0)</f>
        <v/>
      </c>
      <c r="H11" s="9">
        <f>IFERROR(MAX('Input &amp; Estimate'!N11,'Input &amp; Estimate'!O11,'Input &amp; Estimate'!P11,'Input &amp; Estimate'!Q11),0)</f>
        <v/>
      </c>
      <c r="I11" s="7">
        <f>IF(F11&gt;0,"Estimate generated","Check inputs")</f>
        <v/>
      </c>
    </row>
    <row r="12"/>
    <row r="13">
      <c r="A13" s="12" t="inlineStr">
        <is>
          <t>Portfolio Totals</t>
        </is>
      </c>
      <c r="B13" s="13" t="n"/>
      <c r="C13" s="14" t="n"/>
      <c r="D13" s="15">
        <f>AVERAGE(D2:D11)</f>
        <v/>
      </c>
      <c r="E13" s="16">
        <f>COUNTIF(E2:E11,"Yes")</f>
        <v/>
      </c>
      <c r="F13" s="15">
        <f>SUM(F2:F11)</f>
        <v/>
      </c>
      <c r="G13" s="17" t="n"/>
      <c r="H13" s="17" t="n"/>
      <c r="I13" s="17" t="n"/>
    </row>
    <row r="14">
      <c r="D14" s="18" t="inlineStr">
        <is>
          <t>Avg Annual Income</t>
        </is>
      </c>
      <c r="E14" s="18" t="inlineStr">
        <is>
          <t>Eligible Households</t>
        </is>
      </c>
      <c r="F14" s="18" t="inlineStr">
        <is>
          <t>Total WFF Portfolio</t>
        </is>
      </c>
    </row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>
      <c r="L40" t="inlineStr">
        <is>
          <t>Eligible</t>
        </is>
      </c>
      <c r="M40">
        <f>COUNTIF(E2:E11,"Yes")</f>
        <v/>
      </c>
    </row>
    <row r="41">
      <c r="L41" t="inlineStr">
        <is>
          <t>Not Eligible</t>
        </is>
      </c>
      <c r="M41">
        <f>COUNTIF(E2:E11,"No")</f>
        <v/>
      </c>
    </row>
  </sheetData>
  <mergeCells count="1">
    <mergeCell ref="A13:C13"/>
  </mergeCells>
  <conditionalFormatting sqref="E2:E11">
    <cfRule type="expression" priority="1" dxfId="0" stopIfTrue="1">
      <formula>E2="Yes"</formula>
    </cfRule>
    <cfRule type="expression" priority="2" dxfId="1" stopIfTrue="1">
      <formula>E2="No"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14" customWidth="1" min="3" max="3"/>
    <col width="46" customWidth="1" min="4" max="4"/>
  </cols>
  <sheetData>
    <row r="1" ht="26" customHeight="1">
      <c r="A1" s="1" t="inlineStr">
        <is>
          <t>Parameter</t>
        </is>
      </c>
      <c r="B1" s="1" t="inlineStr">
        <is>
          <t>Value</t>
        </is>
      </c>
      <c r="C1" s="1" t="inlineStr">
        <is>
          <t>Units</t>
        </is>
      </c>
      <c r="D1" s="1" t="inlineStr">
        <is>
          <t>Notes</t>
        </is>
      </c>
    </row>
    <row r="2" ht="18" customHeight="1">
      <c r="A2" s="3" t="inlineStr">
        <is>
          <t>Tax Year</t>
        </is>
      </c>
      <c r="B2" s="3" t="inlineStr">
        <is>
          <t>2025-26</t>
        </is>
      </c>
      <c r="C2" s="3" t="inlineStr">
        <is>
          <t>Year</t>
        </is>
      </c>
      <c r="D2" s="19" t="inlineStr">
        <is>
          <t>1 April 2025 to 31 March 2026</t>
        </is>
      </c>
    </row>
    <row r="3" ht="18" customHeight="1">
      <c r="A3" s="8" t="inlineStr">
        <is>
          <t>WFF Income Threshold</t>
        </is>
      </c>
      <c r="B3" s="9" t="n">
        <v>120000</v>
      </c>
      <c r="C3" s="8" t="inlineStr">
        <is>
          <t>NZD / year</t>
        </is>
      </c>
      <c r="D3" s="20" t="inlineStr">
        <is>
          <t>Annual family income must be below this to be eligible</t>
        </is>
      </c>
    </row>
    <row r="4" ht="18" customHeight="1">
      <c r="A4" s="3" t="inlineStr">
        <is>
          <t>In-Work Minimum Hours (single parent)</t>
        </is>
      </c>
      <c r="B4" s="3" t="n">
        <v>20</v>
      </c>
      <c r="C4" s="3" t="inlineStr">
        <is>
          <t>Hours / week</t>
        </is>
      </c>
      <c r="D4" s="19" t="inlineStr">
        <is>
          <t>Single parents must work at least 20 hours per week</t>
        </is>
      </c>
    </row>
    <row r="5" ht="18" customHeight="1">
      <c r="A5" s="8" t="inlineStr">
        <is>
          <t>In-Work Minimum Hours (couples)</t>
        </is>
      </c>
      <c r="B5" s="8" t="n">
        <v>30</v>
      </c>
      <c r="C5" s="8" t="inlineStr">
        <is>
          <t>Hours / week</t>
        </is>
      </c>
      <c r="D5" s="20" t="inlineStr">
        <is>
          <t>Couples must work at least 30 hours combined per week</t>
        </is>
      </c>
    </row>
    <row r="6" ht="18" customHeight="1">
      <c r="A6" s="3" t="inlineStr">
        <is>
          <t>In-Work Full Entitlement Hours</t>
        </is>
      </c>
      <c r="B6" s="3" t="n">
        <v>30</v>
      </c>
      <c r="C6" s="3" t="inlineStr">
        <is>
          <t>Hours / week</t>
        </is>
      </c>
      <c r="D6" s="19" t="inlineStr">
        <is>
          <t>Full In-Work Tax Credit entitlement from 30 hrs/week</t>
        </is>
      </c>
    </row>
    <row r="7" ht="18" customHeight="1">
      <c r="A7" s="8" t="inlineStr">
        <is>
          <t>Family Tax Credit — Child Under 5 (annual)</t>
        </is>
      </c>
      <c r="B7" s="9" t="n">
        <v>6942</v>
      </c>
      <c r="C7" s="8" t="inlineStr">
        <is>
          <t>NZD / year</t>
        </is>
      </c>
      <c r="D7" s="20" t="inlineStr">
        <is>
          <t>Per child aged under 5 years</t>
        </is>
      </c>
    </row>
    <row r="8" ht="18" customHeight="1">
      <c r="A8" s="3" t="inlineStr">
        <is>
          <t>Family Tax Credit — Child 5 to 13 (annual)</t>
        </is>
      </c>
      <c r="B8" s="6" t="n">
        <v>5824</v>
      </c>
      <c r="C8" s="3" t="inlineStr">
        <is>
          <t>NZD / year</t>
        </is>
      </c>
      <c r="D8" s="19" t="inlineStr">
        <is>
          <t>Per child aged 5 to 13 years</t>
        </is>
      </c>
    </row>
    <row r="9" ht="18" customHeight="1">
      <c r="A9" s="8" t="inlineStr">
        <is>
          <t>Family Tax Credit — Child 14 to 18 (annual)</t>
        </is>
      </c>
      <c r="B9" s="9" t="n">
        <v>6006</v>
      </c>
      <c r="C9" s="8" t="inlineStr">
        <is>
          <t>NZD / year</t>
        </is>
      </c>
      <c r="D9" s="20" t="inlineStr">
        <is>
          <t>Per child aged 14 to 18 years</t>
        </is>
      </c>
    </row>
    <row r="10" ht="18" customHeight="1">
      <c r="A10" s="3" t="inlineStr">
        <is>
          <t>Family Tax Credit Abatement Rate</t>
        </is>
      </c>
      <c r="B10" s="10" t="n">
        <v>0.25</v>
      </c>
      <c r="C10" s="3" t="inlineStr">
        <is>
          <t>Rate (decimal)</t>
        </is>
      </c>
      <c r="D10" s="19" t="inlineStr">
        <is>
          <t>25 cents per dollar above abatement threshold</t>
        </is>
      </c>
    </row>
    <row r="11" ht="18" customHeight="1">
      <c r="A11" s="8" t="inlineStr">
        <is>
          <t>Family Tax Credit Abatement Threshold</t>
        </is>
      </c>
      <c r="B11" s="9" t="n">
        <v>42700</v>
      </c>
      <c r="C11" s="8" t="inlineStr">
        <is>
          <t>NZD / year</t>
        </is>
      </c>
      <c r="D11" s="20" t="inlineStr">
        <is>
          <t>Abatement begins above this annual income level</t>
        </is>
      </c>
    </row>
    <row r="12" ht="18" customHeight="1">
      <c r="A12" s="3" t="inlineStr">
        <is>
          <t>In-Work Tax Credit (annual maximum)</t>
        </is>
      </c>
      <c r="B12" s="6" t="n">
        <v>3770</v>
      </c>
      <c r="C12" s="3" t="inlineStr">
        <is>
          <t>NZD / year</t>
        </is>
      </c>
      <c r="D12" s="19" t="inlineStr">
        <is>
          <t>Subject to abatement above abatement threshold</t>
        </is>
      </c>
    </row>
    <row r="13" ht="18" customHeight="1">
      <c r="A13" s="8" t="inlineStr">
        <is>
          <t>Best Start Tax Credit (weekly rate)</t>
        </is>
      </c>
      <c r="B13" s="8" t="n">
        <v>65</v>
      </c>
      <c r="C13" s="8" t="inlineStr">
        <is>
          <t>NZD / week</t>
        </is>
      </c>
      <c r="D13" s="20" t="inlineStr">
        <is>
          <t>For children under 3; income-tested above $79,000</t>
        </is>
      </c>
    </row>
    <row r="14" ht="18" customHeight="1">
      <c r="A14" s="3" t="inlineStr">
        <is>
          <t>Best Start Tax Credit (annual at full rate)</t>
        </is>
      </c>
      <c r="B14" s="6" t="n">
        <v>3380</v>
      </c>
      <c r="C14" s="3" t="inlineStr">
        <is>
          <t>NZD / year</t>
        </is>
      </c>
      <c r="D14" s="19" t="inlineStr">
        <is>
          <t>65 * 52 weeks</t>
        </is>
      </c>
    </row>
    <row r="15" ht="18" customHeight="1">
      <c r="A15" s="8" t="inlineStr">
        <is>
          <t>Minimum Family Tax Credit Annual Threshold</t>
        </is>
      </c>
      <c r="B15" s="9" t="n">
        <v>32864</v>
      </c>
      <c r="C15" s="8" t="inlineStr">
        <is>
          <t>NZD / year</t>
        </is>
      </c>
      <c r="D15" s="20" t="inlineStr">
        <is>
          <t>Gross annual income floor for working families</t>
        </is>
      </c>
    </row>
    <row r="16" ht="18" customHeight="1">
      <c r="A16" s="3" t="inlineStr">
        <is>
          <t>Minimum Family Tax Credit — Maximum Top-Up</t>
        </is>
      </c>
      <c r="B16" s="6" t="n">
        <v>32864</v>
      </c>
      <c r="C16" s="3" t="inlineStr">
        <is>
          <t>NZD / year</t>
        </is>
      </c>
      <c r="D16" s="19" t="inlineStr">
        <is>
          <t>Tops up income to the threshold amount</t>
        </is>
      </c>
    </row>
    <row r="17" ht="18" customHeight="1">
      <c r="A17" s="8" t="inlineStr">
        <is>
          <t>IRD / MyIR Reference</t>
        </is>
      </c>
      <c r="B17" s="8" t="inlineStr">
        <is>
          <t>myir.ird.govt.nz</t>
        </is>
      </c>
      <c r="C17" s="8" t="inlineStr">
        <is>
          <t>URL</t>
        </is>
      </c>
      <c r="D17" s="20" t="inlineStr">
        <is>
          <t>Log in to MyIR to apply or verify entitlements</t>
        </is>
      </c>
    </row>
    <row r="18" ht="18" customHeight="1">
      <c r="A18" s="3" t="inlineStr">
        <is>
          <t>Balance Date — Tax Year End</t>
        </is>
      </c>
      <c r="B18" s="3" t="inlineStr">
        <is>
          <t>31 March 2026</t>
        </is>
      </c>
      <c r="C18" s="3" t="inlineStr">
        <is>
          <t>Date</t>
        </is>
      </c>
      <c r="D18" s="19" t="inlineStr">
        <is>
          <t>NZ tax year runs 1 April to 31 March</t>
        </is>
      </c>
    </row>
    <row r="19" ht="18" customHeight="1">
      <c r="A19" s="8" t="inlineStr">
        <is>
          <t>GST Rate (informational only)</t>
        </is>
      </c>
      <c r="B19" s="11" t="n">
        <v>0.15</v>
      </c>
      <c r="C19" s="8" t="inlineStr">
        <is>
          <t>Rate (decimal)</t>
        </is>
      </c>
      <c r="D19" s="20" t="inlineStr">
        <is>
          <t>15% GST applies to goods and services in NZ</t>
        </is>
      </c>
    </row>
    <row r="20" ht="18" customHeight="1">
      <c r="A20" s="3" t="inlineStr">
        <is>
          <t>Currency</t>
        </is>
      </c>
      <c r="B20" s="3" t="inlineStr">
        <is>
          <t>NZD</t>
        </is>
      </c>
      <c r="C20" s="3" t="inlineStr">
        <is>
          <t>ISO 4217</t>
        </is>
      </c>
      <c r="D20" s="19" t="inlineStr">
        <is>
          <t>New Zealand Dollar — all values in this workbook are NZD</t>
        </is>
      </c>
    </row>
    <row r="21" ht="18" customHeight="1">
      <c r="A21" s="8" t="inlineStr">
        <is>
          <t>Estimate Disclaimer</t>
        </is>
      </c>
      <c r="B21" s="8" t="inlineStr">
        <is>
          <t>Estimate only</t>
        </is>
      </c>
      <c r="C21" s="8" t="inlineStr">
        <is>
          <t>N/A</t>
        </is>
      </c>
      <c r="D21" s="20" t="inlineStr">
        <is>
          <t>Always verify entitlements via IRD or a registered tax advisor</t>
        </is>
      </c>
    </row>
    <row r="22">
      <c r="A22" s="21" t="inlineStr">
        <is>
          <t>Sum of Annual Credit Rates (FTC components)</t>
        </is>
      </c>
      <c r="B22" s="22">
        <f>B7+B8+B9</f>
        <v/>
      </c>
      <c r="C22" s="23" t="n"/>
      <c r="D22" s="23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20" customWidth="1" min="1" max="1"/>
    <col width="80" customWidth="1" min="2" max="2"/>
  </cols>
  <sheetData>
    <row r="1" ht="32" customHeight="1">
      <c r="A1" s="24" t="inlineStr">
        <is>
          <t>Working for Families Tax Credit Estimate — User Guide</t>
        </is>
      </c>
      <c r="B1" s="14" t="n"/>
    </row>
    <row r="2">
      <c r="A2" s="25" t="inlineStr">
        <is>
          <t>1. How to Enter Household Details</t>
        </is>
      </c>
      <c r="B2" s="14" t="n"/>
    </row>
    <row r="3" ht="32" customHeight="1">
      <c r="A3" s="26" t="inlineStr">
        <is>
          <t>Household ID</t>
        </is>
      </c>
      <c r="B3" s="20" t="inlineStr">
        <is>
          <t>Enter a unique identifier for each household (e.g. HH001). This links data across sheets.</t>
        </is>
      </c>
    </row>
    <row r="4" ht="32" customHeight="1">
      <c r="A4" s="26" t="inlineStr">
        <is>
          <t>Applicant / Partner</t>
        </is>
      </c>
      <c r="B4" s="20" t="inlineStr">
        <is>
          <t>Enter the full names of the primary applicant and their partner (if applicable).</t>
        </is>
      </c>
    </row>
    <row r="5" ht="32" customHeight="1">
      <c r="A5" s="26" t="inlineStr">
        <is>
          <t>City</t>
        </is>
      </c>
      <c r="B5" s="20" t="inlineStr">
        <is>
          <t>Enter the household's city or town (e.g. Auckland, Wellington, Christchurch).</t>
        </is>
      </c>
    </row>
    <row r="6" ht="32" customHeight="1">
      <c r="A6" s="26" t="inlineStr">
        <is>
          <t>Tax Year</t>
        </is>
      </c>
      <c r="B6" s="20" t="inlineStr">
        <is>
          <t>The current NZ tax year runs 1 April 2025 to 31 March 2026. Enter as '2025-26'.</t>
        </is>
      </c>
    </row>
    <row r="7" ht="32" customHeight="1">
      <c r="A7" s="26" t="inlineStr">
        <is>
          <t>Children by Age Band</t>
        </is>
      </c>
      <c r="B7" s="20" t="inlineStr">
        <is>
          <t>Enter the number of dependent children in each age band: Under 5, 5–13, and 14–18. These drive the Family Tax Credit calculation.</t>
        </is>
      </c>
    </row>
    <row r="8" ht="32" customHeight="1">
      <c r="A8" s="26" t="inlineStr">
        <is>
          <t>Weekly Income</t>
        </is>
      </c>
      <c r="B8" s="20" t="inlineStr">
        <is>
          <t>Enter the combined gross weekly family income in NZD. The spreadsheet multiplies by 52 for the annual figure.</t>
        </is>
      </c>
    </row>
    <row r="9" ht="32" customHeight="1">
      <c r="A9" s="26" t="inlineStr">
        <is>
          <t>In-Work Hours</t>
        </is>
      </c>
      <c r="B9" s="20" t="inlineStr">
        <is>
          <t>Enter the total hours worked per week. Used to assess the In-Work Tax Credit eligibility (30+ hours for couples, 20+ for sole parents).</t>
        </is>
      </c>
    </row>
    <row r="10"/>
    <row r="11">
      <c r="A11" s="25" t="inlineStr">
        <is>
          <t>2. What Each Tax Credit Means</t>
        </is>
      </c>
      <c r="B11" s="14" t="n"/>
    </row>
    <row r="12" ht="32" customHeight="1">
      <c r="A12" s="26" t="inlineStr">
        <is>
          <t>Family Tax Credit (FTC)</t>
        </is>
      </c>
      <c r="B12" s="20" t="inlineStr">
        <is>
          <t>The main WFF credit, paid per child based on age. Abates by 25 cents per dollar of family income above $42,700 per year.</t>
        </is>
      </c>
    </row>
    <row r="13" ht="32" customHeight="1">
      <c r="A13" s="26" t="inlineStr">
        <is>
          <t>In-Work Tax Credit (IWTC)</t>
        </is>
      </c>
      <c r="B13" s="20" t="inlineStr">
        <is>
          <t>An additional credit for families in paid employment (30+ hrs/week for couples). Maximum $3,770 per year, subject to abatement.</t>
        </is>
      </c>
    </row>
    <row r="14" ht="32" customHeight="1">
      <c r="A14" s="26" t="inlineStr">
        <is>
          <t>Best Start Tax Credit</t>
        </is>
      </c>
      <c r="B14" s="20" t="inlineStr">
        <is>
          <t>Available for families with children under 3 years old. Paid at $65 per week (full rate for incomes under $79,000 / year).</t>
        </is>
      </c>
    </row>
    <row r="15" ht="32" customHeight="1">
      <c r="A15" s="26" t="inlineStr">
        <is>
          <t>Min Family Tax Credit</t>
        </is>
      </c>
      <c r="B15" s="20" t="inlineStr">
        <is>
          <t>A top-up to ensure working families reach a minimum annual income of $32,864. Only available when actively in paid employment.</t>
        </is>
      </c>
    </row>
    <row r="16"/>
    <row r="17">
      <c r="A17" s="25" t="inlineStr">
        <is>
          <t>3. NZ-Specific Notes</t>
        </is>
      </c>
      <c r="B17" s="14" t="n"/>
    </row>
    <row r="18" ht="32" customHeight="1">
      <c r="A18" s="26" t="inlineStr">
        <is>
          <t>Tax Year End</t>
        </is>
      </c>
      <c r="B18" s="20" t="inlineStr">
        <is>
          <t>The NZ income tax year ends 31 March. Entitlements are calculated based on annual income from 1 April to 31 March.</t>
        </is>
      </c>
    </row>
    <row r="19" ht="32" customHeight="1">
      <c r="A19" s="26" t="inlineStr">
        <is>
          <t>Currency (NZD)</t>
        </is>
      </c>
      <c r="B19" s="20" t="inlineStr">
        <is>
          <t>All amounts in this workbook are in New Zealand Dollars (NZD, $). Do not enter foreign currency values.</t>
        </is>
      </c>
    </row>
    <row r="20" ht="32" customHeight="1">
      <c r="A20" s="26" t="inlineStr">
        <is>
          <t>IRD Reference</t>
        </is>
      </c>
      <c r="B20" s="20" t="inlineStr">
        <is>
          <t>Working for Families is administered by Inland Revenue (IRD). Visit ird.govt.nz or log in to MyIR at myir.ird.govt.nz.</t>
        </is>
      </c>
    </row>
    <row r="21" ht="32" customHeight="1">
      <c r="A21" s="26" t="inlineStr">
        <is>
          <t>GST</t>
        </is>
      </c>
      <c r="B21" s="20" t="inlineStr">
        <is>
          <t>Working for Families credits are not subject to GST. The 15% GST rate is noted on the Rates &amp; Assumptions sheet for reference only.</t>
        </is>
      </c>
    </row>
    <row r="22" ht="32" customHeight="1">
      <c r="A22" s="26" t="inlineStr">
        <is>
          <t>Rates &amp; Assumptions</t>
        </is>
      </c>
      <c r="B22" s="20" t="inlineStr">
        <is>
          <t>All rate parameters (credit amounts, thresholds, abatement rates) are stored on the 'Rates &amp; Assumptions' sheet. Update these if IRD publishes new rates.</t>
        </is>
      </c>
    </row>
    <row r="23"/>
    <row r="24">
      <c r="A24" s="25" t="inlineStr">
        <is>
          <t>4. Disclaimer</t>
        </is>
      </c>
      <c r="B24" s="14" t="n"/>
    </row>
    <row r="25" ht="32" customHeight="1">
      <c r="A25" s="26" t="inlineStr">
        <is>
          <t>Estimate Only</t>
        </is>
      </c>
      <c r="B25" s="20" t="inlineStr">
        <is>
          <t>All figures produced by this workbook are estimates only. Actual entitlements depend on individual circumstances, verified income, and current IRD policy.</t>
        </is>
      </c>
    </row>
    <row r="26" ht="32" customHeight="1">
      <c r="A26" s="26" t="inlineStr">
        <is>
          <t>Verify with IRD</t>
        </is>
      </c>
      <c r="B26" s="20" t="inlineStr">
        <is>
          <t>Always confirm your Working for Families entitlement through MyIR or by contacting IRD on 0800 227 774.</t>
        </is>
      </c>
    </row>
    <row r="27" ht="32" customHeight="1">
      <c r="A27" s="26" t="inlineStr">
        <is>
          <t>Rate Changes</t>
        </is>
      </c>
      <c r="B27" s="20" t="inlineStr">
        <is>
          <t>WFF rates and thresholds may change each tax year. Check ird.govt.nz for the most current figures before relying on this estimate.</t>
        </is>
      </c>
    </row>
    <row r="28" ht="32" customHeight="1">
      <c r="A28" s="26" t="inlineStr">
        <is>
          <t>Professional Advice</t>
        </is>
      </c>
      <c r="B28" s="20" t="inlineStr">
        <is>
          <t>For complex situations (self-employment, shared care, overseas income), seek advice from a registered tax agent or chartered accountant.</t>
        </is>
      </c>
    </row>
  </sheetData>
  <mergeCells count="5">
    <mergeCell ref="A1:B1"/>
    <mergeCell ref="A2:B2"/>
    <mergeCell ref="A11:B11"/>
    <mergeCell ref="A17:B17"/>
    <mergeCell ref="A24:B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2026-06-18T14:39:19Z</dcterms:created>
  <dcterms:modified xmlns:dcterms="http://purl.org/dc/terms/" xmlns:xsi="http://www.w3.org/2001/XMLSchema-instance" xsi:type="dcterms:W3CDTF">2026-06-18T14:39:19Z</dcterms:modified>
</cp:coreProperties>
</file>